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3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3">'CF'!$A$1:$K$61</definedName>
    <definedName name="_xlnm.Print_Area" localSheetId="2">'Equity'!$A$1:$K$71</definedName>
    <definedName name="_xlnm.Print_Area" localSheetId="1">'IS'!$A$1:$J$57</definedName>
  </definedNames>
  <calcPr fullCalcOnLoad="1"/>
</workbook>
</file>

<file path=xl/sharedStrings.xml><?xml version="1.0" encoding="utf-8"?>
<sst xmlns="http://schemas.openxmlformats.org/spreadsheetml/2006/main" count="191" uniqueCount="146">
  <si>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</si>
  <si>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</si>
  <si>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</si>
  <si>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</si>
  <si>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</si>
  <si>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</si>
  <si>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</si>
  <si>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</si>
  <si>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</si>
  <si>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</si>
  <si>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</si>
  <si>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</si>
  <si>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</si>
  <si>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</si>
  <si>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Investment in associated companies</t>
  </si>
  <si>
    <t>Other investments</t>
  </si>
  <si>
    <t>Trade and other receivables</t>
  </si>
  <si>
    <t>Marketable securities</t>
  </si>
  <si>
    <t>Deposits</t>
  </si>
  <si>
    <t>Cash and bank balances</t>
  </si>
  <si>
    <t>Total assets</t>
  </si>
  <si>
    <t>LIABILITIES</t>
  </si>
  <si>
    <t>Trade and other payables</t>
  </si>
  <si>
    <t>Amount owing to associated company</t>
  </si>
  <si>
    <t>Bank borrowings (unsecured)</t>
  </si>
  <si>
    <t>Provision for taxation</t>
  </si>
  <si>
    <t>SHAREHOLDERS' EQUITY</t>
  </si>
  <si>
    <t>Share capital</t>
  </si>
  <si>
    <t>Share premium</t>
  </si>
  <si>
    <t>Exchange fluctuation reserve</t>
  </si>
  <si>
    <t>Unappropriated profit</t>
  </si>
  <si>
    <t>MINORITY INTEREST</t>
  </si>
  <si>
    <t>Total liabilities, shareholders' equity and minority interest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</si>
  <si>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</si>
  <si>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</si>
  <si>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</si>
  <si>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</si>
  <si>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</si>
  <si>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</si>
  <si>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</si>
  <si>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</si>
  <si>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</si>
  <si>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</si>
  <si>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</si>
  <si>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</si>
  <si>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</si>
  <si>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</si>
  <si>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</si>
  <si>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</si>
  <si>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</si>
  <si>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</si>
  <si>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</si>
  <si>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</si>
  <si>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</si>
  <si>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Unappropriated</t>
  </si>
  <si>
    <t xml:space="preserve">Proposed </t>
  </si>
  <si>
    <t>Capital</t>
  </si>
  <si>
    <t>Premium</t>
  </si>
  <si>
    <t>reserve</t>
  </si>
  <si>
    <t>Profit</t>
  </si>
  <si>
    <t>dividend</t>
  </si>
  <si>
    <t>Total</t>
  </si>
  <si>
    <t>9 months</t>
  </si>
  <si>
    <t>Net loss not recognized in the income statement:</t>
  </si>
  <si>
    <t xml:space="preserve">   Currency translation differences</t>
  </si>
  <si>
    <t>Net profit for the year</t>
  </si>
  <si>
    <t xml:space="preserve">Underprovision of prior year's dividend in respect of </t>
  </si>
  <si>
    <t xml:space="preserve"> options exercised under the ESOS subsequent to year end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</si>
  <si>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</si>
  <si>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</si>
  <si>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</si>
  <si>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</si>
  <si>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</si>
  <si>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</si>
  <si>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</si>
  <si>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</si>
  <si>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</si>
  <si>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</si>
  <si>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</si>
  <si>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</si>
  <si>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</si>
  <si>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</si>
  <si>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</si>
  <si>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</si>
  <si>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</si>
  <si>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</si>
  <si>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</si>
  <si>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</si>
  <si>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>Net cash (used in)/generated from financing activities</t>
  </si>
  <si>
    <t xml:space="preserve">Net Increase/(Decrease) In Cash And </t>
  </si>
  <si>
    <t>Cash Equivalents</t>
  </si>
  <si>
    <t>Cash And Cash Equivalent Brought Forward</t>
  </si>
  <si>
    <t>Cash And Cash Equivalent Carried Forward</t>
  </si>
  <si>
    <t>Dividend</t>
  </si>
  <si>
    <t>Current tax asset</t>
  </si>
  <si>
    <t>Provision for outstanding claim</t>
  </si>
  <si>
    <t>Dividend paid for financial year ended 31 December 2002</t>
  </si>
  <si>
    <t>Unearned premium reserves</t>
  </si>
  <si>
    <t>Finance cost</t>
  </si>
  <si>
    <t>Profit after taxation</t>
  </si>
  <si>
    <t>Other operating income</t>
  </si>
  <si>
    <t>Total liabilities</t>
  </si>
  <si>
    <t>Current tax liability</t>
  </si>
  <si>
    <t>Deferred tax liability</t>
  </si>
  <si>
    <t>Operating revenues</t>
  </si>
  <si>
    <t>Operating costs applicable to operating revenues</t>
  </si>
  <si>
    <t>Gross profit</t>
  </si>
  <si>
    <t>Other operating expenses</t>
  </si>
  <si>
    <t>Profit /(loss) from operations</t>
  </si>
  <si>
    <t>Investment income (net)</t>
  </si>
  <si>
    <t>Share of profits less losses of associated companies</t>
  </si>
  <si>
    <t xml:space="preserve">  - Group</t>
  </si>
  <si>
    <t xml:space="preserve">  - Share of tax of associated companies</t>
  </si>
  <si>
    <t>Minority interests</t>
  </si>
  <si>
    <t>Earnings per share:</t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</si>
  <si>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</si>
  <si>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</si>
  <si>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</si>
  <si>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>Dividend paid for financial year ended 31 December 2003</t>
  </si>
  <si>
    <t>Effect of adopting MASB 25</t>
  </si>
  <si>
    <t>Deferred tax assets</t>
  </si>
  <si>
    <t>Balance at 31 December 2003 - as restated</t>
  </si>
  <si>
    <t>Dividend proposed for financial year ended 31 December 2004</t>
  </si>
  <si>
    <t>Amounts owing by associated company</t>
  </si>
  <si>
    <t>Consideration to acquire associated company</t>
  </si>
  <si>
    <t>Proceeds from issue of shares</t>
  </si>
  <si>
    <t>Dividend received</t>
  </si>
  <si>
    <t>RM'000</t>
  </si>
  <si>
    <r>
      <t>For the 2nd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Quarter Ended 30 June 2004</t>
    </r>
  </si>
  <si>
    <t xml:space="preserve"> 2nd Quarter</t>
  </si>
  <si>
    <t>For The 2nd Quarter Ended 30 June 2004</t>
  </si>
  <si>
    <t>For the 2nd Quarter Ended 30 June 2004</t>
  </si>
  <si>
    <t>Balance as at 30 June  2004</t>
  </si>
  <si>
    <t>Balance as at 30 June 2003</t>
  </si>
  <si>
    <t>Balance at 1 April 2003</t>
  </si>
  <si>
    <t>Balance at 1 April 2004</t>
  </si>
  <si>
    <t xml:space="preserve">     (2003 : 104,731,170 ordinary shares) (sen)</t>
  </si>
  <si>
    <t xml:space="preserve">     shares) (2003 : 105,183,876 ordinary shares) (sen)</t>
  </si>
  <si>
    <t>Dividend paid</t>
  </si>
  <si>
    <t>Income tax refund/(paid)</t>
  </si>
  <si>
    <t>Dividend paid to minority shareholder of a subsidiary company</t>
  </si>
  <si>
    <t>Drawdown of bank loan</t>
  </si>
  <si>
    <t xml:space="preserve">(i) Basic (based on 108,087,753 ordinary shares) </t>
  </si>
  <si>
    <t xml:space="preserve">(ii) Fully diluted (based on 108,622,031 ordinary </t>
  </si>
  <si>
    <t>6 MONTHS PERIOD ENDED 30 JUNE 2004</t>
  </si>
  <si>
    <t>6 MONTHS PERIOD ENDED 30 JUNE 2003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</si>
</sst>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</numFmts>
  <fonts count="18">
    <font>
      <vertAlign val="superscript"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1" fillId="0" borderId="15" xfId="15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8" fillId="2" borderId="2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/>
    </xf>
    <xf numFmtId="165" fontId="8" fillId="0" borderId="6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6" xfId="15" applyNumberFormat="1" applyFont="1" applyBorder="1" applyAlignment="1">
      <alignment horizontal="center"/>
    </xf>
    <xf numFmtId="165" fontId="8" fillId="0" borderId="6" xfId="15" applyNumberFormat="1" applyFont="1" applyFill="1" applyBorder="1" applyAlignment="1">
      <alignment/>
    </xf>
    <xf numFmtId="165" fontId="8" fillId="0" borderId="3" xfId="15" applyNumberFormat="1" applyFont="1" applyFill="1" applyBorder="1" applyAlignment="1">
      <alignment/>
    </xf>
    <xf numFmtId="165" fontId="8" fillId="0" borderId="22" xfId="15" applyNumberFormat="1" applyFont="1" applyBorder="1" applyAlignment="1">
      <alignment/>
    </xf>
    <xf numFmtId="165" fontId="8" fillId="0" borderId="7" xfId="15" applyNumberFormat="1" applyFont="1" applyBorder="1" applyAlignment="1">
      <alignment horizontal="center"/>
    </xf>
    <xf numFmtId="165" fontId="8" fillId="0" borderId="7" xfId="15" applyNumberFormat="1" applyFont="1" applyFill="1" applyBorder="1" applyAlignment="1">
      <alignment/>
    </xf>
    <xf numFmtId="165" fontId="8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6" xfId="15" applyNumberFormat="1" applyFont="1" applyBorder="1" applyAlignment="1">
      <alignment horizontal="center"/>
    </xf>
    <xf numFmtId="43" fontId="8" fillId="0" borderId="6" xfId="15" applyNumberFormat="1" applyFont="1" applyFill="1" applyBorder="1" applyAlignment="1">
      <alignment/>
    </xf>
    <xf numFmtId="167" fontId="8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22" xfId="0" applyFont="1" applyBorder="1" applyAlignment="1">
      <alignment/>
    </xf>
    <xf numFmtId="43" fontId="8" fillId="0" borderId="7" xfId="15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5" fontId="8" fillId="0" borderId="18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8" fillId="0" borderId="17" xfId="15" applyNumberFormat="1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2" borderId="21" xfId="0" applyFont="1" applyFill="1" applyBorder="1" applyAlignment="1">
      <alignment/>
    </xf>
    <xf numFmtId="0" fontId="1" fillId="2" borderId="2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165" fontId="3" fillId="0" borderId="9" xfId="15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65" fontId="3" fillId="0" borderId="8" xfId="15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3" fillId="3" borderId="14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17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43" fontId="1" fillId="0" borderId="17" xfId="15" applyFont="1" applyBorder="1" applyAlignment="1">
      <alignment/>
    </xf>
    <xf numFmtId="0" fontId="5" fillId="0" borderId="14" xfId="0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5" fontId="1" fillId="0" borderId="26" xfId="0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 horizontal="right"/>
    </xf>
    <xf numFmtId="43" fontId="8" fillId="0" borderId="0" xfId="15" applyNumberFormat="1" applyFont="1" applyBorder="1" applyAlignment="1">
      <alignment horizontal="center"/>
    </xf>
    <xf numFmtId="43" fontId="8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2" fontId="8" fillId="0" borderId="17" xfId="0" applyNumberFormat="1" applyFont="1" applyBorder="1" applyAlignment="1">
      <alignment/>
    </xf>
    <xf numFmtId="43" fontId="8" fillId="0" borderId="17" xfId="15" applyNumberFormat="1" applyFont="1" applyBorder="1" applyAlignment="1">
      <alignment/>
    </xf>
    <xf numFmtId="165" fontId="8" fillId="0" borderId="14" xfId="15" applyNumberFormat="1" applyFont="1" applyBorder="1" applyAlignment="1">
      <alignment/>
    </xf>
    <xf numFmtId="165" fontId="8" fillId="0" borderId="14" xfId="15" applyNumberFormat="1" applyFont="1" applyFill="1" applyBorder="1" applyAlignment="1">
      <alignment/>
    </xf>
    <xf numFmtId="43" fontId="8" fillId="0" borderId="14" xfId="15" applyFont="1" applyBorder="1" applyAlignment="1">
      <alignment horizontal="right"/>
    </xf>
    <xf numFmtId="43" fontId="8" fillId="0" borderId="14" xfId="15" applyFont="1" applyBorder="1" applyAlignment="1">
      <alignment/>
    </xf>
    <xf numFmtId="43" fontId="8" fillId="0" borderId="25" xfId="15" applyFont="1" applyBorder="1" applyAlignment="1">
      <alignment horizontal="right"/>
    </xf>
    <xf numFmtId="43" fontId="8" fillId="0" borderId="22" xfId="15" applyFont="1" applyBorder="1" applyAlignment="1">
      <alignment/>
    </xf>
    <xf numFmtId="43" fontId="8" fillId="0" borderId="22" xfId="15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43" fontId="8" fillId="0" borderId="7" xfId="15" applyNumberFormat="1" applyFont="1" applyBorder="1" applyAlignment="1">
      <alignment horizontal="center"/>
    </xf>
    <xf numFmtId="165" fontId="8" fillId="0" borderId="25" xfId="15" applyNumberFormat="1" applyFont="1" applyBorder="1" applyAlignment="1">
      <alignment/>
    </xf>
    <xf numFmtId="165" fontId="8" fillId="0" borderId="22" xfId="15" applyNumberFormat="1" applyFont="1" applyFill="1" applyBorder="1" applyAlignment="1">
      <alignment/>
    </xf>
    <xf numFmtId="165" fontId="5" fillId="0" borderId="27" xfId="15" applyNumberFormat="1" applyFont="1" applyBorder="1" applyAlignment="1">
      <alignment/>
    </xf>
    <xf numFmtId="165" fontId="5" fillId="0" borderId="28" xfId="15" applyNumberFormat="1" applyFont="1" applyBorder="1" applyAlignment="1">
      <alignment/>
    </xf>
    <xf numFmtId="165" fontId="5" fillId="0" borderId="26" xfId="15" applyNumberFormat="1" applyFont="1" applyBorder="1" applyAlignment="1">
      <alignment/>
    </xf>
    <xf numFmtId="165" fontId="5" fillId="0" borderId="14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6" xfId="15" applyNumberFormat="1" applyFont="1" applyFill="1" applyBorder="1" applyAlignment="1">
      <alignment/>
    </xf>
    <xf numFmtId="43" fontId="8" fillId="0" borderId="29" xfId="15" applyFont="1" applyBorder="1" applyAlignment="1">
      <alignment horizontal="right"/>
    </xf>
    <xf numFmtId="43" fontId="8" fillId="0" borderId="15" xfId="15" applyFont="1" applyBorder="1" applyAlignment="1">
      <alignment/>
    </xf>
    <xf numFmtId="43" fontId="8" fillId="0" borderId="30" xfId="15" applyNumberFormat="1" applyFont="1" applyBorder="1" applyAlignment="1">
      <alignment horizontal="center"/>
    </xf>
    <xf numFmtId="43" fontId="8" fillId="0" borderId="15" xfId="15" applyFont="1" applyBorder="1" applyAlignment="1">
      <alignment horizontal="right"/>
    </xf>
    <xf numFmtId="43" fontId="8" fillId="0" borderId="30" xfId="15" applyNumberFormat="1" applyFont="1" applyFill="1" applyBorder="1" applyAlignment="1">
      <alignment/>
    </xf>
    <xf numFmtId="43" fontId="8" fillId="0" borderId="30" xfId="15" applyNumberFormat="1" applyFont="1" applyFill="1" applyBorder="1" applyAlignment="1">
      <alignment horizontal="right"/>
    </xf>
    <xf numFmtId="0" fontId="8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 quotePrefix="1">
      <alignment/>
    </xf>
    <xf numFmtId="165" fontId="1" fillId="0" borderId="13" xfId="15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165" fontId="5" fillId="0" borderId="17" xfId="15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16" fontId="5" fillId="0" borderId="6" xfId="0" applyNumberFormat="1" applyFont="1" applyBorder="1" applyAlignment="1">
      <alignment horizontal="right"/>
    </xf>
    <xf numFmtId="165" fontId="8" fillId="0" borderId="7" xfId="15" applyNumberFormat="1" applyFont="1" applyBorder="1" applyAlignment="1">
      <alignment/>
    </xf>
    <xf numFmtId="165" fontId="8" fillId="0" borderId="31" xfId="15" applyNumberFormat="1" applyFont="1" applyBorder="1" applyAlignment="1">
      <alignment/>
    </xf>
    <xf numFmtId="165" fontId="5" fillId="0" borderId="31" xfId="15" applyNumberFormat="1" applyFont="1" applyFill="1" applyBorder="1" applyAlignment="1">
      <alignment/>
    </xf>
    <xf numFmtId="43" fontId="8" fillId="0" borderId="6" xfId="15" applyFont="1" applyBorder="1" applyAlignment="1">
      <alignment/>
    </xf>
    <xf numFmtId="43" fontId="8" fillId="0" borderId="7" xfId="15" applyFont="1" applyBorder="1" applyAlignment="1">
      <alignment/>
    </xf>
    <xf numFmtId="0" fontId="8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>
      <alignment horizontal="left"/>
    </xf>
    <xf numFmtId="165" fontId="1" fillId="0" borderId="8" xfId="0" applyNumberFormat="1" applyFont="1" applyFill="1" applyBorder="1" applyAlignment="1">
      <alignment/>
    </xf>
    <xf numFmtId="43" fontId="1" fillId="0" borderId="8" xfId="15" applyFont="1" applyBorder="1" applyAlignment="1">
      <alignment/>
    </xf>
    <xf numFmtId="43" fontId="1" fillId="0" borderId="22" xfId="15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8" xfId="0" applyFont="1" applyFill="1" applyBorder="1" applyAlignment="1">
      <alignment/>
    </xf>
    <xf numFmtId="165" fontId="5" fillId="0" borderId="34" xfId="15" applyNumberFormat="1" applyFont="1" applyFill="1" applyBorder="1" applyAlignment="1">
      <alignment/>
    </xf>
    <xf numFmtId="165" fontId="8" fillId="0" borderId="34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7" xfId="15" applyNumberFormat="1" applyFont="1" applyFill="1" applyBorder="1" applyAlignment="1">
      <alignment/>
    </xf>
    <xf numFmtId="165" fontId="5" fillId="0" borderId="22" xfId="15" applyNumberFormat="1" applyFont="1" applyFill="1" applyBorder="1" applyAlignment="1">
      <alignment/>
    </xf>
    <xf numFmtId="165" fontId="5" fillId="0" borderId="25" xfId="15" applyNumberFormat="1" applyFont="1" applyFill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 Qtrly report Jun 2003_supporting sch for BO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0"/>
  <sheetViews>
    <sheetView view="pageBreakPreview" zoomScale="75" zoomScaleSheetLayoutView="75" workbookViewId="0" topLeftCell="A41">
      <selection activeCell="D62" sqref="D62"/>
    </sheetView>
  </sheetViews>
  <sheetFormatPr defaultColWidth="9.140625" defaultRowHeight="14.25"/>
  <cols>
    <col min="1" max="1" width="5.421875" style="2" customWidth="1"/>
    <col min="2" max="2" width="3.57421875" style="2" customWidth="1"/>
    <col min="3" max="3" width="75.00390625" style="2" customWidth="1"/>
    <col min="4" max="5" width="23.140625" style="2" customWidth="1"/>
    <col min="6" max="6" width="1.8515625" style="2" customWidth="1"/>
    <col min="7" max="7" width="1.57421875" style="2" customWidth="1"/>
    <col min="8" max="8" width="10.421875" style="2" customWidth="1"/>
    <col min="9" max="9" width="12.8515625" style="2" customWidth="1"/>
    <col min="10" max="10" width="10.140625" style="2" customWidth="1"/>
    <col min="11" max="11" width="10.8515625" style="2" customWidth="1"/>
    <col min="12" max="16384" width="9.57421875" style="2" customWidth="1"/>
  </cols>
  <sheetData>
    <row r="1" spans="2:7" ht="14.25">
      <c r="B1" s="96"/>
      <c r="C1" s="3"/>
      <c r="D1" s="3"/>
      <c r="E1" s="4"/>
      <c r="F1" s="4"/>
      <c r="G1" s="5"/>
    </row>
    <row r="2" spans="2:7" ht="14.25">
      <c r="B2" s="19"/>
      <c r="C2" s="6"/>
      <c r="D2" s="6"/>
      <c r="E2" s="7"/>
      <c r="F2" s="7"/>
      <c r="G2" s="8"/>
    </row>
    <row r="3" spans="2:7" ht="14.25">
      <c r="B3" s="19"/>
      <c r="C3" s="6"/>
      <c r="D3" s="6"/>
      <c r="E3" s="6"/>
      <c r="F3" s="6"/>
      <c r="G3" s="8"/>
    </row>
    <row r="4" spans="2:7" ht="14.25">
      <c r="B4" s="19"/>
      <c r="C4" s="6"/>
      <c r="D4" s="6"/>
      <c r="E4" s="6"/>
      <c r="F4" s="6"/>
      <c r="G4" s="8"/>
    </row>
    <row r="5" spans="2:7" ht="14.25">
      <c r="B5" s="19"/>
      <c r="C5" s="6"/>
      <c r="D5" s="6"/>
      <c r="E5" s="6"/>
      <c r="F5" s="6"/>
      <c r="G5" s="8"/>
    </row>
    <row r="6" spans="2:7" ht="12.75">
      <c r="B6" s="19"/>
      <c r="C6" s="224" t="s">
        <v>115</v>
      </c>
      <c r="D6" s="224"/>
      <c r="E6" s="224"/>
      <c r="F6" s="189"/>
      <c r="G6" s="8"/>
    </row>
    <row r="7" spans="2:7" ht="12.75">
      <c r="B7" s="19"/>
      <c r="C7" s="225" t="s">
        <v>0</v>
      </c>
      <c r="D7" s="225"/>
      <c r="E7" s="225"/>
      <c r="F7" s="9"/>
      <c r="G7" s="8"/>
    </row>
    <row r="8" spans="2:7" ht="9" customHeight="1">
      <c r="B8" s="19"/>
      <c r="C8" s="226" t="s">
        <v>1</v>
      </c>
      <c r="D8" s="226"/>
      <c r="E8" s="226"/>
      <c r="F8" s="10"/>
      <c r="G8" s="8"/>
    </row>
    <row r="9" spans="2:7" ht="12.75">
      <c r="B9" s="19"/>
      <c r="C9" s="226" t="s">
        <v>2</v>
      </c>
      <c r="D9" s="226"/>
      <c r="E9" s="226"/>
      <c r="F9" s="10"/>
      <c r="G9" s="8"/>
    </row>
    <row r="10" spans="2:7" ht="12.75">
      <c r="B10" s="19"/>
      <c r="C10" s="226" t="s">
        <v>130</v>
      </c>
      <c r="D10" s="226"/>
      <c r="E10" s="226"/>
      <c r="F10" s="10"/>
      <c r="G10" s="8"/>
    </row>
    <row r="11" spans="2:7" ht="12.75">
      <c r="B11" s="19"/>
      <c r="C11" s="225" t="s">
        <v>49</v>
      </c>
      <c r="D11" s="225"/>
      <c r="E11" s="225"/>
      <c r="F11" s="9"/>
      <c r="G11" s="8"/>
    </row>
    <row r="12" spans="2:7" ht="12.75">
      <c r="B12" s="19"/>
      <c r="C12" s="9"/>
      <c r="D12" s="9"/>
      <c r="E12" s="9"/>
      <c r="F12" s="9"/>
      <c r="G12" s="8"/>
    </row>
    <row r="13" spans="2:7" ht="22.5" customHeight="1">
      <c r="B13" s="19"/>
      <c r="C13" s="229" t="s">
        <v>3</v>
      </c>
      <c r="D13" s="230"/>
      <c r="E13" s="231"/>
      <c r="F13" s="205"/>
      <c r="G13" s="8"/>
    </row>
    <row r="14" spans="2:7" ht="12.75">
      <c r="B14" s="19"/>
      <c r="C14" s="226"/>
      <c r="D14" s="232"/>
      <c r="E14" s="232"/>
      <c r="F14" s="11"/>
      <c r="G14" s="8"/>
    </row>
    <row r="15" spans="2:7" ht="12.75">
      <c r="B15" s="19"/>
      <c r="C15" s="227"/>
      <c r="D15" s="228"/>
      <c r="E15" s="228"/>
      <c r="F15" s="206"/>
      <c r="G15" s="8"/>
    </row>
    <row r="16" spans="2:7" ht="12.75">
      <c r="B16" s="19"/>
      <c r="C16" s="181"/>
      <c r="D16" s="62" t="s">
        <v>4</v>
      </c>
      <c r="E16" s="62" t="s">
        <v>5</v>
      </c>
      <c r="F16" s="62"/>
      <c r="G16" s="8"/>
    </row>
    <row r="17" spans="2:7" ht="12.75">
      <c r="B17" s="19"/>
      <c r="C17" s="177"/>
      <c r="D17" s="64" t="s">
        <v>6</v>
      </c>
      <c r="E17" s="64" t="s">
        <v>7</v>
      </c>
      <c r="F17" s="64"/>
      <c r="G17" s="8"/>
    </row>
    <row r="18" spans="2:7" ht="12.75">
      <c r="B18" s="19"/>
      <c r="C18" s="177"/>
      <c r="D18" s="64" t="s">
        <v>8</v>
      </c>
      <c r="E18" s="64" t="s">
        <v>117</v>
      </c>
      <c r="F18" s="64"/>
      <c r="G18" s="8"/>
    </row>
    <row r="19" spans="2:7" ht="12.75">
      <c r="B19" s="19"/>
      <c r="C19" s="177"/>
      <c r="D19" s="131">
        <v>38168</v>
      </c>
      <c r="E19" s="131">
        <v>37986</v>
      </c>
      <c r="F19" s="131"/>
      <c r="G19" s="8"/>
    </row>
    <row r="20" spans="2:7" ht="12.75">
      <c r="B20" s="19"/>
      <c r="C20" s="177"/>
      <c r="D20" s="133" t="s">
        <v>9</v>
      </c>
      <c r="E20" s="133" t="s">
        <v>9</v>
      </c>
      <c r="F20" s="64"/>
      <c r="G20" s="8"/>
    </row>
    <row r="21" spans="2:7" ht="12.75">
      <c r="B21" s="19"/>
      <c r="C21" s="112" t="s">
        <v>10</v>
      </c>
      <c r="D21" s="17"/>
      <c r="E21" s="17"/>
      <c r="F21" s="18"/>
      <c r="G21" s="8"/>
    </row>
    <row r="22" spans="2:11" ht="12.75">
      <c r="B22" s="19"/>
      <c r="C22" s="183" t="s">
        <v>11</v>
      </c>
      <c r="D22" s="21">
        <v>11722</v>
      </c>
      <c r="E22" s="20">
        <v>11022</v>
      </c>
      <c r="F22" s="25"/>
      <c r="G22" s="8"/>
      <c r="H22" s="22"/>
      <c r="I22" s="23"/>
      <c r="J22" s="23"/>
      <c r="K22" s="22"/>
    </row>
    <row r="23" spans="2:8" ht="12.75">
      <c r="B23" s="19"/>
      <c r="C23" s="183" t="s">
        <v>12</v>
      </c>
      <c r="D23" s="25">
        <v>42224</v>
      </c>
      <c r="E23" s="24">
        <v>42224</v>
      </c>
      <c r="F23" s="25"/>
      <c r="G23" s="8"/>
      <c r="H23" s="22"/>
    </row>
    <row r="24" spans="2:8" ht="12.75" hidden="1">
      <c r="B24" s="19"/>
      <c r="C24" s="184" t="s">
        <v>13</v>
      </c>
      <c r="D24" s="25"/>
      <c r="E24" s="24"/>
      <c r="F24" s="25"/>
      <c r="G24" s="8"/>
      <c r="H24" s="22"/>
    </row>
    <row r="25" spans="2:8" ht="12.75">
      <c r="B25" s="19"/>
      <c r="C25" s="184" t="s">
        <v>14</v>
      </c>
      <c r="D25" s="25">
        <v>37781</v>
      </c>
      <c r="E25" s="24">
        <v>34206</v>
      </c>
      <c r="F25" s="25"/>
      <c r="G25" s="8"/>
      <c r="H25" s="22"/>
    </row>
    <row r="26" spans="2:8" ht="12.75">
      <c r="B26" s="19"/>
      <c r="C26" s="184" t="s">
        <v>15</v>
      </c>
      <c r="D26" s="25">
        <v>180953</v>
      </c>
      <c r="E26" s="25">
        <v>187203</v>
      </c>
      <c r="F26" s="25"/>
      <c r="G26" s="8"/>
      <c r="H26" s="22"/>
    </row>
    <row r="27" spans="2:8" ht="12.75">
      <c r="B27" s="19"/>
      <c r="C27" s="184" t="s">
        <v>16</v>
      </c>
      <c r="D27" s="25">
        <v>81045</v>
      </c>
      <c r="E27" s="25">
        <v>85217</v>
      </c>
      <c r="F27" s="25"/>
      <c r="G27" s="8"/>
      <c r="H27" s="22"/>
    </row>
    <row r="28" spans="2:8" ht="12.75">
      <c r="B28" s="19"/>
      <c r="C28" s="184" t="s">
        <v>123</v>
      </c>
      <c r="D28" s="25">
        <v>53</v>
      </c>
      <c r="E28" s="25">
        <v>53</v>
      </c>
      <c r="F28" s="25"/>
      <c r="G28" s="8"/>
      <c r="H28" s="22"/>
    </row>
    <row r="29" spans="2:8" ht="12.75">
      <c r="B29" s="19"/>
      <c r="C29" s="184" t="s">
        <v>94</v>
      </c>
      <c r="D29" s="25">
        <v>3213</v>
      </c>
      <c r="E29" s="25">
        <v>6478</v>
      </c>
      <c r="F29" s="25"/>
      <c r="G29" s="8"/>
      <c r="H29" s="22"/>
    </row>
    <row r="30" spans="2:8" ht="12.75">
      <c r="B30" s="19"/>
      <c r="C30" s="184" t="s">
        <v>120</v>
      </c>
      <c r="D30" s="25">
        <v>3617</v>
      </c>
      <c r="E30" s="25">
        <v>4140</v>
      </c>
      <c r="F30" s="25"/>
      <c r="G30" s="8"/>
      <c r="H30" s="22"/>
    </row>
    <row r="31" spans="2:8" ht="12.75">
      <c r="B31" s="19"/>
      <c r="C31" s="184" t="s">
        <v>17</v>
      </c>
      <c r="D31" s="25">
        <v>10240</v>
      </c>
      <c r="E31" s="25">
        <v>6029</v>
      </c>
      <c r="F31" s="25"/>
      <c r="G31" s="8"/>
      <c r="H31" s="22"/>
    </row>
    <row r="32" spans="2:8" ht="12.75">
      <c r="B32" s="19"/>
      <c r="C32" s="184" t="s">
        <v>18</v>
      </c>
      <c r="D32" s="25">
        <v>241286.4</v>
      </c>
      <c r="E32" s="25">
        <v>201054</v>
      </c>
      <c r="F32" s="25"/>
      <c r="G32" s="8"/>
      <c r="H32" s="22"/>
    </row>
    <row r="33" spans="2:8" ht="12.75">
      <c r="B33" s="19"/>
      <c r="C33" s="184" t="s">
        <v>19</v>
      </c>
      <c r="D33" s="25">
        <v>12081.4</v>
      </c>
      <c r="E33" s="25">
        <v>35037</v>
      </c>
      <c r="F33" s="25"/>
      <c r="G33" s="8"/>
      <c r="H33" s="22"/>
    </row>
    <row r="34" spans="2:8" ht="13.5" thickBot="1">
      <c r="B34" s="19"/>
      <c r="C34" s="185" t="s">
        <v>20</v>
      </c>
      <c r="D34" s="27">
        <f>SUM(D22:D33)</f>
        <v>624215.8</v>
      </c>
      <c r="E34" s="27">
        <f>SUM(E22:E33)</f>
        <v>612663</v>
      </c>
      <c r="F34" s="25"/>
      <c r="G34" s="8"/>
      <c r="H34" s="22"/>
    </row>
    <row r="35" spans="2:7" ht="13.5" thickTop="1">
      <c r="B35" s="19"/>
      <c r="C35" s="114"/>
      <c r="D35" s="17"/>
      <c r="E35" s="17"/>
      <c r="F35" s="18"/>
      <c r="G35" s="8"/>
    </row>
    <row r="36" spans="2:7" ht="12.75">
      <c r="B36" s="19"/>
      <c r="C36" s="114"/>
      <c r="D36" s="17"/>
      <c r="E36" s="17"/>
      <c r="F36" s="18"/>
      <c r="G36" s="8"/>
    </row>
    <row r="37" spans="2:7" ht="12.75">
      <c r="B37" s="19"/>
      <c r="C37" s="112" t="s">
        <v>21</v>
      </c>
      <c r="D37" s="17"/>
      <c r="E37" s="33"/>
      <c r="F37" s="25"/>
      <c r="G37" s="8"/>
    </row>
    <row r="38" spans="2:8" ht="12.75">
      <c r="B38" s="19"/>
      <c r="C38" s="183" t="s">
        <v>95</v>
      </c>
      <c r="D38" s="21">
        <v>168188.6</v>
      </c>
      <c r="E38" s="21">
        <v>159371</v>
      </c>
      <c r="F38" s="25"/>
      <c r="G38" s="8"/>
      <c r="H38" s="22"/>
    </row>
    <row r="39" spans="2:8" ht="12.75">
      <c r="B39" s="19"/>
      <c r="C39" s="183" t="s">
        <v>22</v>
      </c>
      <c r="D39" s="25">
        <v>57673.6</v>
      </c>
      <c r="E39" s="25">
        <v>74660</v>
      </c>
      <c r="F39" s="25"/>
      <c r="G39" s="8"/>
      <c r="H39" s="22"/>
    </row>
    <row r="40" spans="2:11" ht="12.75" customHeight="1">
      <c r="B40" s="19"/>
      <c r="C40" s="183" t="s">
        <v>24</v>
      </c>
      <c r="D40" s="25">
        <v>23000</v>
      </c>
      <c r="E40" s="25">
        <v>23000</v>
      </c>
      <c r="F40" s="25"/>
      <c r="G40" s="8"/>
      <c r="H40" s="22"/>
      <c r="K40" s="28"/>
    </row>
    <row r="41" spans="2:8" ht="12.75" customHeight="1">
      <c r="B41" s="19"/>
      <c r="C41" s="183" t="s">
        <v>103</v>
      </c>
      <c r="D41" s="25">
        <v>8</v>
      </c>
      <c r="E41" s="25">
        <v>8</v>
      </c>
      <c r="F41" s="25"/>
      <c r="G41" s="8"/>
      <c r="H41" s="22"/>
    </row>
    <row r="42" spans="2:8" ht="12.75" hidden="1">
      <c r="B42" s="19"/>
      <c r="C42" s="183" t="s">
        <v>23</v>
      </c>
      <c r="D42" s="25"/>
      <c r="E42" s="25"/>
      <c r="F42" s="25"/>
      <c r="G42" s="8"/>
      <c r="H42" s="22"/>
    </row>
    <row r="43" spans="2:8" ht="15" customHeight="1">
      <c r="B43" s="19"/>
      <c r="C43" s="183" t="s">
        <v>102</v>
      </c>
      <c r="D43" s="25">
        <v>4257</v>
      </c>
      <c r="E43" s="25">
        <v>138</v>
      </c>
      <c r="F43" s="25"/>
      <c r="G43" s="8"/>
      <c r="H43" s="22"/>
    </row>
    <row r="44" spans="2:8" ht="12.75" hidden="1">
      <c r="B44" s="19"/>
      <c r="C44" s="183" t="s">
        <v>25</v>
      </c>
      <c r="D44" s="25"/>
      <c r="E44" s="25">
        <v>0</v>
      </c>
      <c r="F44" s="25"/>
      <c r="G44" s="8"/>
      <c r="H44" s="22"/>
    </row>
    <row r="45" spans="2:8" ht="12.75">
      <c r="B45" s="19"/>
      <c r="C45" s="183"/>
      <c r="D45" s="30">
        <f>SUM(D38:D43)</f>
        <v>253127.2</v>
      </c>
      <c r="E45" s="29">
        <f>SUM(E38:E43)</f>
        <v>257177</v>
      </c>
      <c r="F45" s="32"/>
      <c r="G45" s="8"/>
      <c r="H45" s="22"/>
    </row>
    <row r="46" spans="2:8" ht="6" customHeight="1">
      <c r="B46" s="19"/>
      <c r="C46" s="183"/>
      <c r="D46" s="32"/>
      <c r="E46" s="32"/>
      <c r="F46" s="32"/>
      <c r="G46" s="8"/>
      <c r="H46" s="22"/>
    </row>
    <row r="47" spans="2:8" ht="12.75">
      <c r="B47" s="19"/>
      <c r="C47" s="183" t="s">
        <v>97</v>
      </c>
      <c r="D47" s="25">
        <v>77387</v>
      </c>
      <c r="E47" s="25">
        <v>69292</v>
      </c>
      <c r="F47" s="25"/>
      <c r="G47" s="8"/>
      <c r="H47" s="22"/>
    </row>
    <row r="48" spans="2:8" ht="6" customHeight="1">
      <c r="B48" s="19"/>
      <c r="C48" s="183"/>
      <c r="D48" s="25"/>
      <c r="E48" s="25"/>
      <c r="F48" s="25"/>
      <c r="G48" s="8"/>
      <c r="H48" s="22"/>
    </row>
    <row r="49" spans="2:8" ht="13.5" thickBot="1">
      <c r="B49" s="19"/>
      <c r="C49" s="182" t="s">
        <v>101</v>
      </c>
      <c r="D49" s="34">
        <f>D47+D45</f>
        <v>330514.2</v>
      </c>
      <c r="E49" s="134">
        <f>E47+E45</f>
        <v>326469</v>
      </c>
      <c r="F49" s="32"/>
      <c r="G49" s="8"/>
      <c r="H49" s="22"/>
    </row>
    <row r="50" spans="2:7" ht="13.5" thickTop="1">
      <c r="B50" s="19"/>
      <c r="C50" s="114"/>
      <c r="D50" s="17"/>
      <c r="E50" s="17"/>
      <c r="F50" s="18"/>
      <c r="G50" s="8"/>
    </row>
    <row r="51" spans="2:7" ht="12.75">
      <c r="B51" s="19"/>
      <c r="C51" s="114"/>
      <c r="D51" s="17"/>
      <c r="E51" s="17"/>
      <c r="F51" s="18"/>
      <c r="G51" s="8"/>
    </row>
    <row r="52" spans="2:7" ht="12.75">
      <c r="B52" s="19"/>
      <c r="C52" s="112" t="s">
        <v>26</v>
      </c>
      <c r="D52" s="17"/>
      <c r="E52" s="17"/>
      <c r="F52" s="18"/>
      <c r="G52" s="8"/>
    </row>
    <row r="53" spans="2:8" ht="12.75">
      <c r="B53" s="19"/>
      <c r="C53" s="183" t="s">
        <v>27</v>
      </c>
      <c r="D53" s="21">
        <f>108294-10</f>
        <v>108284</v>
      </c>
      <c r="E53" s="21">
        <v>107202</v>
      </c>
      <c r="F53" s="25"/>
      <c r="G53" s="8"/>
      <c r="H53" s="22"/>
    </row>
    <row r="54" spans="2:8" ht="12.75">
      <c r="B54" s="19"/>
      <c r="C54" s="183" t="s">
        <v>28</v>
      </c>
      <c r="D54" s="25">
        <f>26038+10</f>
        <v>26048</v>
      </c>
      <c r="E54" s="25">
        <v>25078</v>
      </c>
      <c r="F54" s="25"/>
      <c r="G54" s="8"/>
      <c r="H54" s="22"/>
    </row>
    <row r="55" spans="2:8" ht="12.75">
      <c r="B55" s="19"/>
      <c r="C55" s="183" t="s">
        <v>29</v>
      </c>
      <c r="D55" s="25">
        <v>483</v>
      </c>
      <c r="E55" s="25">
        <v>525</v>
      </c>
      <c r="F55" s="25"/>
      <c r="G55" s="8"/>
      <c r="H55" s="22"/>
    </row>
    <row r="56" spans="2:8" ht="12.75">
      <c r="B56" s="19"/>
      <c r="C56" s="183" t="s">
        <v>30</v>
      </c>
      <c r="D56" s="25">
        <v>126999</v>
      </c>
      <c r="E56" s="25">
        <v>117885</v>
      </c>
      <c r="F56" s="25"/>
      <c r="G56" s="8"/>
      <c r="H56" s="22"/>
    </row>
    <row r="57" spans="2:8" ht="12.75">
      <c r="B57" s="19"/>
      <c r="C57" s="183" t="s">
        <v>93</v>
      </c>
      <c r="D57" s="25">
        <v>0</v>
      </c>
      <c r="E57" s="25">
        <v>6175</v>
      </c>
      <c r="F57" s="25"/>
      <c r="G57" s="8"/>
      <c r="H57" s="22"/>
    </row>
    <row r="58" spans="2:8" ht="12.75">
      <c r="B58" s="19"/>
      <c r="C58" s="183"/>
      <c r="D58" s="30">
        <f>SUM(D53:D57)</f>
        <v>261814</v>
      </c>
      <c r="E58" s="30">
        <f>SUM(E53:E57)</f>
        <v>256865</v>
      </c>
      <c r="F58" s="32"/>
      <c r="G58" s="8"/>
      <c r="H58" s="22"/>
    </row>
    <row r="59" spans="2:7" ht="6" customHeight="1">
      <c r="B59" s="19"/>
      <c r="C59" s="183"/>
      <c r="D59" s="31"/>
      <c r="E59" s="18"/>
      <c r="F59" s="18"/>
      <c r="G59" s="8"/>
    </row>
    <row r="60" spans="2:8" ht="12.75">
      <c r="B60" s="19"/>
      <c r="C60" s="182" t="s">
        <v>31</v>
      </c>
      <c r="D60" s="180">
        <v>31888</v>
      </c>
      <c r="E60" s="135">
        <v>29329</v>
      </c>
      <c r="F60" s="207"/>
      <c r="G60" s="8"/>
      <c r="H60" s="22"/>
    </row>
    <row r="61" spans="2:7" ht="6" customHeight="1">
      <c r="B61" s="19"/>
      <c r="C61" s="182"/>
      <c r="D61" s="17"/>
      <c r="E61" s="207"/>
      <c r="F61" s="207"/>
      <c r="G61" s="8"/>
    </row>
    <row r="62" spans="2:8" ht="13.5" thickBot="1">
      <c r="B62" s="19"/>
      <c r="C62" s="182" t="s">
        <v>32</v>
      </c>
      <c r="D62" s="34">
        <f>SUM(D58:D60)+D49</f>
        <v>624216.2</v>
      </c>
      <c r="E62" s="34">
        <f>SUM(E58:E60)+E49</f>
        <v>612663</v>
      </c>
      <c r="F62" s="32"/>
      <c r="G62" s="8"/>
      <c r="H62" s="22"/>
    </row>
    <row r="63" spans="2:7" ht="13.5" thickTop="1">
      <c r="B63" s="19"/>
      <c r="C63" s="114"/>
      <c r="D63" s="17"/>
      <c r="E63" s="17"/>
      <c r="F63" s="18"/>
      <c r="G63" s="8"/>
    </row>
    <row r="64" spans="2:7" ht="13.5" thickBot="1">
      <c r="B64" s="19"/>
      <c r="C64" s="35" t="s">
        <v>33</v>
      </c>
      <c r="D64" s="36">
        <f>+D58/D53</f>
        <v>2.4178456651028775</v>
      </c>
      <c r="E64" s="36">
        <f>+E58/E53</f>
        <v>2.3960840282830542</v>
      </c>
      <c r="F64" s="208"/>
      <c r="G64" s="8"/>
    </row>
    <row r="65" spans="2:7" ht="13.5" thickTop="1">
      <c r="B65" s="19"/>
      <c r="C65" s="188"/>
      <c r="D65" s="209"/>
      <c r="E65" s="209"/>
      <c r="F65" s="210"/>
      <c r="G65" s="8"/>
    </row>
    <row r="66" spans="2:7" ht="13.5" thickBot="1">
      <c r="B66" s="37"/>
      <c r="C66" s="85"/>
      <c r="D66" s="128"/>
      <c r="E66" s="128"/>
      <c r="F66" s="128"/>
      <c r="G66" s="39"/>
    </row>
    <row r="67" spans="3:7" ht="12.75">
      <c r="C67" s="17"/>
      <c r="D67" s="17"/>
      <c r="E67" s="17"/>
      <c r="F67" s="17"/>
      <c r="G67" s="17"/>
    </row>
    <row r="69" ht="12.75">
      <c r="D69" s="23"/>
    </row>
    <row r="70" spans="4:6" ht="12.75">
      <c r="D70" s="23"/>
      <c r="E70" s="22"/>
      <c r="F70" s="22"/>
    </row>
  </sheetData>
  <mergeCells count="9">
    <mergeCell ref="C15:E15"/>
    <mergeCell ref="C10:E10"/>
    <mergeCell ref="C11:E11"/>
    <mergeCell ref="C13:E13"/>
    <mergeCell ref="C14:E14"/>
    <mergeCell ref="C6:E6"/>
    <mergeCell ref="C7:E7"/>
    <mergeCell ref="C8:E8"/>
    <mergeCell ref="C9:E9"/>
  </mergeCells>
  <printOptions horizontalCentered="1"/>
  <pageMargins left="1.2" right="0.75" top="0.8" bottom="0.36" header="0.53" footer="0.18"/>
  <pageSetup fitToHeight="1" fitToWidth="1" horizontalDpi="300" verticalDpi="300" orientation="portrait" paperSize="9" scale="91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view="pageBreakPreview" zoomScale="75" zoomScaleNormal="86" zoomScaleSheetLayoutView="75" workbookViewId="0" topLeftCell="A30">
      <selection activeCell="D50" sqref="D50"/>
    </sheetView>
  </sheetViews>
  <sheetFormatPr defaultColWidth="9.140625" defaultRowHeight="14.25"/>
  <cols>
    <col min="1" max="1" width="9.57421875" style="43" customWidth="1"/>
    <col min="2" max="2" width="3.57421875" style="43" customWidth="1"/>
    <col min="3" max="3" width="2.8515625" style="43" customWidth="1"/>
    <col min="4" max="4" width="66.421875" style="43" customWidth="1"/>
    <col min="5" max="5" width="22.57421875" style="43" bestFit="1" customWidth="1"/>
    <col min="6" max="6" width="0.42578125" style="43" hidden="1" customWidth="1"/>
    <col min="7" max="7" width="22.57421875" style="43" bestFit="1" customWidth="1"/>
    <col min="8" max="9" width="22.57421875" style="43" customWidth="1"/>
    <col min="10" max="10" width="1.57421875" style="43" customWidth="1"/>
    <col min="11" max="16384" width="9.57421875" style="43" customWidth="1"/>
  </cols>
  <sheetData>
    <row r="1" ht="13.5" thickBot="1"/>
    <row r="2" spans="2:10" ht="12.75">
      <c r="B2" s="40"/>
      <c r="C2" s="41"/>
      <c r="D2" s="41"/>
      <c r="E2" s="41"/>
      <c r="F2" s="41"/>
      <c r="G2" s="41"/>
      <c r="H2" s="41"/>
      <c r="I2" s="41"/>
      <c r="J2" s="42"/>
    </row>
    <row r="3" spans="2:10" ht="15">
      <c r="B3" s="44"/>
      <c r="C3" s="45"/>
      <c r="D3" s="45"/>
      <c r="E3" s="45"/>
      <c r="F3" s="45"/>
      <c r="G3" s="45"/>
      <c r="H3" s="45"/>
      <c r="I3" s="136"/>
      <c r="J3" s="46"/>
    </row>
    <row r="4" spans="2:10" ht="15">
      <c r="B4" s="44"/>
      <c r="C4" s="45"/>
      <c r="D4" s="45"/>
      <c r="E4" s="45"/>
      <c r="F4" s="45"/>
      <c r="G4" s="45"/>
      <c r="H4" s="45"/>
      <c r="I4" s="1"/>
      <c r="J4" s="46"/>
    </row>
    <row r="5" spans="2:10" ht="12.75">
      <c r="B5" s="44"/>
      <c r="C5" s="45"/>
      <c r="D5" s="45"/>
      <c r="E5" s="45"/>
      <c r="F5" s="45"/>
      <c r="G5" s="45"/>
      <c r="H5" s="45"/>
      <c r="I5" s="45"/>
      <c r="J5" s="46"/>
    </row>
    <row r="6" spans="2:10" ht="21" customHeight="1">
      <c r="B6" s="44"/>
      <c r="C6" s="233"/>
      <c r="D6" s="232"/>
      <c r="E6" s="232"/>
      <c r="F6" s="232"/>
      <c r="G6" s="232"/>
      <c r="H6" s="232"/>
      <c r="I6" s="232"/>
      <c r="J6" s="47"/>
    </row>
    <row r="7" spans="2:10" s="49" customFormat="1" ht="12">
      <c r="B7" s="146"/>
      <c r="C7" s="224" t="s">
        <v>115</v>
      </c>
      <c r="D7" s="224"/>
      <c r="E7" s="224"/>
      <c r="F7" s="224"/>
      <c r="G7" s="224"/>
      <c r="H7" s="224"/>
      <c r="I7" s="224"/>
      <c r="J7" s="48"/>
    </row>
    <row r="8" spans="2:10" s="49" customFormat="1" ht="12.75">
      <c r="B8" s="146"/>
      <c r="C8" s="225" t="s">
        <v>0</v>
      </c>
      <c r="D8" s="232"/>
      <c r="E8" s="232"/>
      <c r="F8" s="232"/>
      <c r="G8" s="232"/>
      <c r="H8" s="232"/>
      <c r="I8" s="232"/>
      <c r="J8" s="50"/>
    </row>
    <row r="9" spans="2:10" ht="9" customHeight="1">
      <c r="B9" s="44"/>
      <c r="C9" s="45"/>
      <c r="D9" s="45"/>
      <c r="E9" s="45"/>
      <c r="F9" s="45"/>
      <c r="G9" s="45"/>
      <c r="H9" s="45"/>
      <c r="I9" s="45"/>
      <c r="J9" s="46"/>
    </row>
    <row r="10" spans="2:10" s="52" customFormat="1" ht="12.75">
      <c r="B10" s="13"/>
      <c r="C10" s="226" t="s">
        <v>2</v>
      </c>
      <c r="D10" s="226"/>
      <c r="E10" s="226"/>
      <c r="F10" s="226"/>
      <c r="G10" s="226"/>
      <c r="H10" s="226"/>
      <c r="I10" s="226"/>
      <c r="J10" s="51"/>
    </row>
    <row r="11" spans="2:10" s="52" customFormat="1" ht="12.75">
      <c r="B11" s="13"/>
      <c r="C11" s="226" t="s">
        <v>130</v>
      </c>
      <c r="D11" s="226"/>
      <c r="E11" s="226"/>
      <c r="F11" s="226"/>
      <c r="G11" s="226"/>
      <c r="H11" s="226"/>
      <c r="I11" s="226"/>
      <c r="J11" s="51"/>
    </row>
    <row r="12" spans="2:10" s="54" customFormat="1" ht="12.75" customHeight="1">
      <c r="B12" s="147"/>
      <c r="C12" s="225" t="s">
        <v>49</v>
      </c>
      <c r="D12" s="225"/>
      <c r="E12" s="225"/>
      <c r="F12" s="225"/>
      <c r="G12" s="225"/>
      <c r="H12" s="225"/>
      <c r="I12" s="225"/>
      <c r="J12" s="53"/>
    </row>
    <row r="13" spans="2:10" s="54" customFormat="1" ht="12.75">
      <c r="B13" s="147"/>
      <c r="C13" s="9"/>
      <c r="D13" s="11"/>
      <c r="E13" s="11"/>
      <c r="F13" s="11"/>
      <c r="G13" s="11"/>
      <c r="H13" s="11"/>
      <c r="I13" s="11"/>
      <c r="J13" s="53"/>
    </row>
    <row r="14" spans="2:10" s="58" customFormat="1" ht="21" customHeight="1">
      <c r="B14" s="148"/>
      <c r="D14" s="104" t="s">
        <v>34</v>
      </c>
      <c r="E14" s="55"/>
      <c r="F14" s="55"/>
      <c r="G14" s="55"/>
      <c r="H14" s="55"/>
      <c r="I14" s="56"/>
      <c r="J14" s="57"/>
    </row>
    <row r="15" spans="2:10" ht="10.5" customHeight="1">
      <c r="B15" s="44"/>
      <c r="C15" s="45"/>
      <c r="D15" s="45"/>
      <c r="E15" s="45"/>
      <c r="F15" s="45"/>
      <c r="G15" s="45"/>
      <c r="H15" s="45"/>
      <c r="I15" s="45"/>
      <c r="J15" s="46"/>
    </row>
    <row r="16" spans="2:10" ht="16.5" customHeight="1">
      <c r="B16" s="44"/>
      <c r="C16" s="76"/>
      <c r="D16" s="176"/>
      <c r="E16" s="59" t="s">
        <v>35</v>
      </c>
      <c r="F16" s="60"/>
      <c r="G16" s="61"/>
      <c r="H16" s="234" t="s">
        <v>36</v>
      </c>
      <c r="I16" s="235"/>
      <c r="J16" s="51"/>
    </row>
    <row r="17" spans="2:10" ht="12.75">
      <c r="B17" s="44"/>
      <c r="C17" s="45"/>
      <c r="D17" s="66" t="s">
        <v>44</v>
      </c>
      <c r="E17" s="129" t="s">
        <v>37</v>
      </c>
      <c r="F17" s="63"/>
      <c r="G17" s="12" t="s">
        <v>39</v>
      </c>
      <c r="H17" s="63" t="s">
        <v>38</v>
      </c>
      <c r="I17" s="12" t="s">
        <v>39</v>
      </c>
      <c r="J17" s="51"/>
    </row>
    <row r="18" spans="2:10" ht="12.75">
      <c r="B18" s="44"/>
      <c r="C18" s="45"/>
      <c r="D18" s="66"/>
      <c r="E18" s="129" t="s">
        <v>40</v>
      </c>
      <c r="F18" s="63"/>
      <c r="G18" s="14" t="s">
        <v>41</v>
      </c>
      <c r="H18" s="63" t="s">
        <v>40</v>
      </c>
      <c r="I18" s="14" t="s">
        <v>41</v>
      </c>
      <c r="J18" s="51"/>
    </row>
    <row r="19" spans="2:10" ht="12.75">
      <c r="B19" s="44"/>
      <c r="C19" s="45"/>
      <c r="D19" s="66"/>
      <c r="E19" s="129" t="s">
        <v>129</v>
      </c>
      <c r="F19" s="63"/>
      <c r="G19" s="14" t="s">
        <v>129</v>
      </c>
      <c r="H19" s="63" t="s">
        <v>42</v>
      </c>
      <c r="I19" s="14" t="s">
        <v>43</v>
      </c>
      <c r="J19" s="51"/>
    </row>
    <row r="20" spans="2:10" ht="12.75">
      <c r="B20" s="44"/>
      <c r="C20" s="45"/>
      <c r="D20" s="66"/>
      <c r="E20" s="130">
        <v>38168</v>
      </c>
      <c r="F20" s="137"/>
      <c r="G20" s="15">
        <v>37802</v>
      </c>
      <c r="H20" s="127">
        <v>38168</v>
      </c>
      <c r="I20" s="15">
        <v>37802</v>
      </c>
      <c r="J20" s="65"/>
    </row>
    <row r="21" spans="2:10" ht="12.75">
      <c r="B21" s="44"/>
      <c r="C21" s="45"/>
      <c r="D21" s="66"/>
      <c r="E21" s="132" t="s">
        <v>9</v>
      </c>
      <c r="F21" s="158"/>
      <c r="G21" s="16" t="s">
        <v>9</v>
      </c>
      <c r="H21" s="158" t="s">
        <v>9</v>
      </c>
      <c r="I21" s="16" t="s">
        <v>9</v>
      </c>
      <c r="J21" s="51"/>
    </row>
    <row r="22" spans="2:10" ht="12.75">
      <c r="B22" s="44"/>
      <c r="C22" s="45"/>
      <c r="D22" s="66"/>
      <c r="E22" s="35"/>
      <c r="F22" s="45"/>
      <c r="G22" s="66"/>
      <c r="H22" s="45"/>
      <c r="I22" s="66"/>
      <c r="J22" s="46"/>
    </row>
    <row r="23" spans="2:10" ht="12.75" customHeight="1">
      <c r="B23" s="44"/>
      <c r="C23" s="138"/>
      <c r="D23" s="66" t="s">
        <v>104</v>
      </c>
      <c r="E23" s="151">
        <f>+H23-38115</f>
        <v>41333.399999999994</v>
      </c>
      <c r="F23" s="68"/>
      <c r="G23" s="69">
        <v>42811</v>
      </c>
      <c r="H23" s="139">
        <v>79448.4</v>
      </c>
      <c r="I23" s="70">
        <v>75049</v>
      </c>
      <c r="J23" s="71"/>
    </row>
    <row r="24" spans="2:10" ht="12.75" customHeight="1">
      <c r="B24" s="44"/>
      <c r="C24" s="138"/>
      <c r="D24" s="66" t="s">
        <v>105</v>
      </c>
      <c r="E24" s="160">
        <f>+H24+27384</f>
        <v>-26324.5</v>
      </c>
      <c r="F24" s="72"/>
      <c r="G24" s="73">
        <v>-26157</v>
      </c>
      <c r="H24" s="72">
        <v>-53708.5</v>
      </c>
      <c r="I24" s="74">
        <v>-47546</v>
      </c>
      <c r="J24" s="75"/>
    </row>
    <row r="25" spans="2:10" ht="12.75" customHeight="1">
      <c r="B25" s="44"/>
      <c r="C25" s="138"/>
      <c r="D25" s="177" t="s">
        <v>106</v>
      </c>
      <c r="E25" s="165">
        <f>SUM(E23:E24)</f>
        <v>15008.899999999994</v>
      </c>
      <c r="F25" s="166">
        <f>SUM(F23:F24)</f>
        <v>0</v>
      </c>
      <c r="G25" s="167">
        <f>SUM(G23:G24)</f>
        <v>16654</v>
      </c>
      <c r="H25" s="168">
        <f>SUM(H23:H24)</f>
        <v>25739.899999999994</v>
      </c>
      <c r="I25" s="169">
        <f>SUM(I23:I24)</f>
        <v>27503</v>
      </c>
      <c r="J25" s="71"/>
    </row>
    <row r="26" spans="2:10" ht="12.75" customHeight="1">
      <c r="B26" s="44"/>
      <c r="C26" s="138"/>
      <c r="D26" s="66" t="s">
        <v>100</v>
      </c>
      <c r="E26" s="151">
        <f>+H26-7046</f>
        <v>7330</v>
      </c>
      <c r="F26" s="68"/>
      <c r="G26" s="69">
        <v>5443</v>
      </c>
      <c r="H26" s="139">
        <v>14376</v>
      </c>
      <c r="I26" s="70">
        <v>9671</v>
      </c>
      <c r="J26" s="75"/>
    </row>
    <row r="27" spans="2:10" ht="12.75" customHeight="1">
      <c r="B27" s="44"/>
      <c r="C27" s="138"/>
      <c r="D27" s="178" t="s">
        <v>107</v>
      </c>
      <c r="E27" s="160">
        <f>+H27+9467</f>
        <v>-11485</v>
      </c>
      <c r="F27" s="72"/>
      <c r="G27" s="73">
        <v>-10193</v>
      </c>
      <c r="H27" s="161">
        <v>-20952</v>
      </c>
      <c r="I27" s="74">
        <v>-19906</v>
      </c>
      <c r="J27" s="71"/>
    </row>
    <row r="28" spans="2:10" ht="12.75" customHeight="1">
      <c r="B28" s="44"/>
      <c r="C28" s="138"/>
      <c r="D28" s="177" t="s">
        <v>108</v>
      </c>
      <c r="E28" s="165">
        <f>SUM(E25:E27)</f>
        <v>10853.899999999994</v>
      </c>
      <c r="F28" s="166">
        <f>SUM(F25:F27)</f>
        <v>0</v>
      </c>
      <c r="G28" s="167">
        <f>SUM(G25:G27)</f>
        <v>11904</v>
      </c>
      <c r="H28" s="168">
        <f>SUM(H25:H27)</f>
        <v>19163.899999999994</v>
      </c>
      <c r="I28" s="169">
        <f>SUM(I25:I27)</f>
        <v>17268</v>
      </c>
      <c r="J28" s="75"/>
    </row>
    <row r="29" spans="2:10" ht="12.75" customHeight="1">
      <c r="B29" s="44"/>
      <c r="C29" s="138"/>
      <c r="D29" s="66" t="s">
        <v>109</v>
      </c>
      <c r="E29" s="152">
        <f>+H29-2239</f>
        <v>-380</v>
      </c>
      <c r="F29" s="68"/>
      <c r="G29" s="69">
        <v>1670</v>
      </c>
      <c r="H29" s="139">
        <v>1859</v>
      </c>
      <c r="I29" s="70">
        <v>2179</v>
      </c>
      <c r="J29" s="71"/>
    </row>
    <row r="30" spans="2:10" ht="12.75" customHeight="1">
      <c r="B30" s="44"/>
      <c r="C30" s="138"/>
      <c r="D30" s="66" t="s">
        <v>110</v>
      </c>
      <c r="E30" s="151">
        <f>+H30+1124</f>
        <v>-1456</v>
      </c>
      <c r="F30" s="68"/>
      <c r="G30" s="69">
        <v>-653</v>
      </c>
      <c r="H30" s="68">
        <f>-2446-134</f>
        <v>-2580</v>
      </c>
      <c r="I30" s="70">
        <v>-1757</v>
      </c>
      <c r="J30" s="75"/>
    </row>
    <row r="31" spans="2:10" ht="12.75" customHeight="1">
      <c r="B31" s="44"/>
      <c r="C31" s="138"/>
      <c r="D31" s="66" t="s">
        <v>98</v>
      </c>
      <c r="E31" s="160">
        <f>+H31+208</f>
        <v>-206</v>
      </c>
      <c r="F31" s="72"/>
      <c r="G31" s="73">
        <v>-155</v>
      </c>
      <c r="H31" s="72">
        <v>-414</v>
      </c>
      <c r="I31" s="74">
        <v>-357</v>
      </c>
      <c r="J31" s="75"/>
    </row>
    <row r="32" spans="2:10" ht="12.75" customHeight="1">
      <c r="B32" s="44"/>
      <c r="C32" s="138"/>
      <c r="D32" s="177" t="s">
        <v>116</v>
      </c>
      <c r="E32" s="165">
        <f>SUM(E28:E31)</f>
        <v>8811.899999999994</v>
      </c>
      <c r="F32" s="166">
        <f>SUM(F28:F31)</f>
        <v>0</v>
      </c>
      <c r="G32" s="167">
        <f>SUM(G28:G31)</f>
        <v>12766</v>
      </c>
      <c r="H32" s="166">
        <f>SUM(H28:H31)</f>
        <v>18028.899999999994</v>
      </c>
      <c r="I32" s="167">
        <f>SUM(I28:I31)</f>
        <v>17333</v>
      </c>
      <c r="J32" s="75"/>
    </row>
    <row r="33" spans="2:10" ht="12.75" customHeight="1">
      <c r="B33" s="44"/>
      <c r="C33" s="138"/>
      <c r="D33" s="66" t="s">
        <v>45</v>
      </c>
      <c r="E33" s="151"/>
      <c r="F33" s="68"/>
      <c r="G33" s="69"/>
      <c r="H33" s="139"/>
      <c r="I33" s="70"/>
      <c r="J33" s="71"/>
    </row>
    <row r="34" spans="2:10" ht="12.75" customHeight="1">
      <c r="B34" s="44"/>
      <c r="C34" s="138"/>
      <c r="D34" s="66" t="s">
        <v>111</v>
      </c>
      <c r="E34" s="151">
        <f>+H34+2467</f>
        <v>-3677</v>
      </c>
      <c r="F34" s="68"/>
      <c r="G34" s="69">
        <v>-2185</v>
      </c>
      <c r="H34" s="68">
        <v>-6144</v>
      </c>
      <c r="I34" s="70">
        <v>-3824</v>
      </c>
      <c r="J34" s="75"/>
    </row>
    <row r="35" spans="2:10" ht="12.75" customHeight="1">
      <c r="B35" s="44"/>
      <c r="C35" s="138"/>
      <c r="D35" s="66" t="s">
        <v>112</v>
      </c>
      <c r="E35" s="160">
        <f>+H35+75</f>
        <v>-76</v>
      </c>
      <c r="F35" s="72"/>
      <c r="G35" s="73">
        <v>-55</v>
      </c>
      <c r="H35" s="161">
        <v>-151</v>
      </c>
      <c r="I35" s="74">
        <v>-106</v>
      </c>
      <c r="J35" s="71"/>
    </row>
    <row r="36" spans="2:10" ht="12.75" customHeight="1">
      <c r="B36" s="44"/>
      <c r="C36" s="138"/>
      <c r="D36" s="177" t="s">
        <v>99</v>
      </c>
      <c r="E36" s="165">
        <f>SUM(E32:E35)</f>
        <v>5058.899999999994</v>
      </c>
      <c r="F36" s="166">
        <f>SUM(F32:F35)</f>
        <v>0</v>
      </c>
      <c r="G36" s="167">
        <f>SUM(G32:G35)</f>
        <v>10526</v>
      </c>
      <c r="H36" s="166">
        <f>SUM(H32:H35)</f>
        <v>11733.899999999994</v>
      </c>
      <c r="I36" s="167">
        <f>SUM(I32:I35)</f>
        <v>13403</v>
      </c>
      <c r="J36" s="75"/>
    </row>
    <row r="37" spans="2:10" ht="12.75" customHeight="1">
      <c r="B37" s="44"/>
      <c r="C37" s="138"/>
      <c r="D37" s="66" t="s">
        <v>113</v>
      </c>
      <c r="E37" s="160">
        <f>+H37+969</f>
        <v>-1590</v>
      </c>
      <c r="F37" s="72"/>
      <c r="G37" s="73">
        <v>-1589</v>
      </c>
      <c r="H37" s="161">
        <v>-2559</v>
      </c>
      <c r="I37" s="74">
        <v>-2118</v>
      </c>
      <c r="J37" s="71"/>
    </row>
    <row r="38" spans="2:10" ht="12.75" customHeight="1" thickBot="1">
      <c r="B38" s="44"/>
      <c r="C38" s="138"/>
      <c r="D38" s="177" t="s">
        <v>65</v>
      </c>
      <c r="E38" s="162">
        <f>SUM(E36:E37)</f>
        <v>3468.899999999994</v>
      </c>
      <c r="F38" s="163">
        <f>SUM(F36:F37)</f>
        <v>0</v>
      </c>
      <c r="G38" s="164">
        <f>SUM(G36:G37)</f>
        <v>8937</v>
      </c>
      <c r="H38" s="163">
        <f>SUM(H36:H37)</f>
        <v>9174.899999999994</v>
      </c>
      <c r="I38" s="164">
        <f>SUM(I36:I37)</f>
        <v>11285</v>
      </c>
      <c r="J38" s="75"/>
    </row>
    <row r="39" spans="2:10" ht="12.75" customHeight="1" thickTop="1">
      <c r="B39" s="44"/>
      <c r="C39" s="138"/>
      <c r="D39" s="177"/>
      <c r="E39" s="165"/>
      <c r="F39" s="166"/>
      <c r="G39" s="167"/>
      <c r="H39" s="166"/>
      <c r="I39" s="167"/>
      <c r="J39" s="75"/>
    </row>
    <row r="40" spans="2:10" ht="12.75" customHeight="1">
      <c r="B40" s="44"/>
      <c r="C40" s="138"/>
      <c r="D40" s="177"/>
      <c r="E40" s="165"/>
      <c r="F40" s="166"/>
      <c r="G40" s="167"/>
      <c r="H40" s="166"/>
      <c r="I40" s="167"/>
      <c r="J40" s="75"/>
    </row>
    <row r="41" spans="2:10" ht="12.75" customHeight="1">
      <c r="B41" s="44"/>
      <c r="C41" s="138"/>
      <c r="D41" s="66"/>
      <c r="E41" s="151"/>
      <c r="F41" s="68"/>
      <c r="G41" s="69"/>
      <c r="H41" s="68"/>
      <c r="I41" s="70"/>
      <c r="J41" s="75"/>
    </row>
    <row r="42" spans="2:10" ht="13.5" customHeight="1">
      <c r="B42" s="44"/>
      <c r="C42" s="45"/>
      <c r="D42" s="177" t="s">
        <v>114</v>
      </c>
      <c r="E42" s="35"/>
      <c r="F42" s="45"/>
      <c r="G42" s="69"/>
      <c r="H42" s="45"/>
      <c r="I42" s="70"/>
      <c r="J42" s="75"/>
    </row>
    <row r="43" spans="2:10" ht="12.75" hidden="1">
      <c r="B43" s="44"/>
      <c r="C43" s="45"/>
      <c r="D43" s="66"/>
      <c r="E43" s="35"/>
      <c r="F43" s="45"/>
      <c r="G43" s="69"/>
      <c r="H43" s="45"/>
      <c r="I43" s="70"/>
      <c r="J43" s="75"/>
    </row>
    <row r="44" spans="2:10" ht="8.25" customHeight="1">
      <c r="B44" s="44"/>
      <c r="C44" s="45"/>
      <c r="D44" s="66"/>
      <c r="E44" s="35"/>
      <c r="F44" s="45"/>
      <c r="G44" s="69"/>
      <c r="H44" s="45"/>
      <c r="I44" s="70"/>
      <c r="J44" s="75"/>
    </row>
    <row r="45" spans="2:10" ht="12.75" customHeight="1">
      <c r="B45" s="44"/>
      <c r="C45" s="45"/>
      <c r="D45" s="66" t="s">
        <v>142</v>
      </c>
      <c r="E45" s="35"/>
      <c r="F45" s="45"/>
      <c r="G45" s="69"/>
      <c r="H45" s="45"/>
      <c r="I45" s="70"/>
      <c r="J45" s="75"/>
    </row>
    <row r="46" spans="2:10" ht="13.5" thickBot="1">
      <c r="B46" s="44"/>
      <c r="C46" s="45"/>
      <c r="D46" s="179" t="s">
        <v>136</v>
      </c>
      <c r="E46" s="170">
        <f>E38/108087.753*100</f>
        <v>3.209336769171244</v>
      </c>
      <c r="F46" s="171"/>
      <c r="G46" s="172">
        <v>8.53</v>
      </c>
      <c r="H46" s="173">
        <f>SUM(H38/108087.753)*100</f>
        <v>8.488380732644146</v>
      </c>
      <c r="I46" s="174">
        <v>10.78</v>
      </c>
      <c r="J46" s="80"/>
    </row>
    <row r="47" spans="2:10" ht="13.5" thickTop="1">
      <c r="B47" s="44"/>
      <c r="C47" s="45"/>
      <c r="D47" s="179"/>
      <c r="E47" s="153"/>
      <c r="F47" s="77"/>
      <c r="G47" s="78"/>
      <c r="H47" s="140"/>
      <c r="I47" s="79"/>
      <c r="J47" s="80"/>
    </row>
    <row r="48" spans="2:10" ht="12.75" customHeight="1">
      <c r="B48" s="44"/>
      <c r="C48" s="45"/>
      <c r="D48" s="179"/>
      <c r="E48" s="153"/>
      <c r="F48" s="77"/>
      <c r="G48" s="78"/>
      <c r="H48" s="140"/>
      <c r="I48" s="79"/>
      <c r="J48" s="80"/>
    </row>
    <row r="49" spans="2:10" ht="12.75" customHeight="1">
      <c r="B49" s="44"/>
      <c r="C49" s="45"/>
      <c r="D49" s="66" t="s">
        <v>44</v>
      </c>
      <c r="E49" s="154"/>
      <c r="F49" s="77"/>
      <c r="G49" s="69"/>
      <c r="H49" s="77"/>
      <c r="I49" s="70"/>
      <c r="J49" s="46"/>
    </row>
    <row r="50" spans="2:10" ht="12.75" customHeight="1">
      <c r="B50" s="44"/>
      <c r="C50" s="45"/>
      <c r="D50" s="66" t="s">
        <v>143</v>
      </c>
      <c r="E50" s="154"/>
      <c r="F50" s="77"/>
      <c r="G50" s="69"/>
      <c r="H50" s="77"/>
      <c r="I50" s="70"/>
      <c r="J50" s="46"/>
    </row>
    <row r="51" spans="2:10" ht="13.5" thickBot="1">
      <c r="B51" s="44"/>
      <c r="C51" s="45"/>
      <c r="D51" s="179" t="s">
        <v>137</v>
      </c>
      <c r="E51" s="170">
        <f>SUM(E38/108622.031)*100</f>
        <v>3.1935510393835242</v>
      </c>
      <c r="F51" s="171"/>
      <c r="G51" s="172">
        <v>8.5</v>
      </c>
      <c r="H51" s="173">
        <f>SUM(H38/108622.031)*100</f>
        <v>8.446629026849989</v>
      </c>
      <c r="I51" s="175">
        <v>10.73</v>
      </c>
      <c r="J51" s="75"/>
    </row>
    <row r="52" spans="2:10" ht="13.5" thickTop="1">
      <c r="B52" s="44"/>
      <c r="C52" s="45"/>
      <c r="D52" s="81" t="s">
        <v>44</v>
      </c>
      <c r="E52" s="155"/>
      <c r="F52" s="156"/>
      <c r="G52" s="159"/>
      <c r="H52" s="157"/>
      <c r="I52" s="83"/>
      <c r="J52" s="75"/>
    </row>
    <row r="53" spans="2:10" ht="12.75">
      <c r="B53" s="44"/>
      <c r="C53" s="45"/>
      <c r="D53" s="45"/>
      <c r="E53" s="140"/>
      <c r="F53" s="77"/>
      <c r="G53" s="141"/>
      <c r="H53" s="140"/>
      <c r="I53" s="142"/>
      <c r="J53" s="75"/>
    </row>
    <row r="54" spans="2:10" ht="9.75" customHeight="1" thickBot="1">
      <c r="B54" s="84"/>
      <c r="C54" s="85"/>
      <c r="D54" s="85" t="s">
        <v>44</v>
      </c>
      <c r="E54" s="85"/>
      <c r="F54" s="85"/>
      <c r="G54" s="85"/>
      <c r="H54" s="149"/>
      <c r="I54" s="150"/>
      <c r="J54" s="86"/>
    </row>
    <row r="55" spans="3:10" ht="12.75" hidden="1">
      <c r="C55" s="143"/>
      <c r="D55" s="144"/>
      <c r="E55" s="144"/>
      <c r="F55" s="144"/>
      <c r="G55" s="68"/>
      <c r="H55" s="68"/>
      <c r="I55" s="45"/>
      <c r="J55" s="45"/>
    </row>
    <row r="56" spans="3:10" ht="37.5" customHeight="1" hidden="1">
      <c r="C56" s="145" t="s">
        <v>46</v>
      </c>
      <c r="D56" s="236" t="s">
        <v>47</v>
      </c>
      <c r="E56" s="236"/>
      <c r="F56" s="236"/>
      <c r="G56" s="236"/>
      <c r="H56" s="236"/>
      <c r="I56" s="236"/>
      <c r="J56" s="68"/>
    </row>
    <row r="57" spans="3:10" ht="12.75">
      <c r="C57" s="45"/>
      <c r="D57" s="45"/>
      <c r="E57" s="45"/>
      <c r="F57" s="45"/>
      <c r="G57" s="45"/>
      <c r="H57" s="45"/>
      <c r="I57" s="45"/>
      <c r="J57" s="68"/>
    </row>
    <row r="58" ht="12.75">
      <c r="J58" s="87"/>
    </row>
    <row r="59" ht="12.75">
      <c r="J59" s="87"/>
    </row>
    <row r="60" ht="12.75">
      <c r="J60" s="87"/>
    </row>
    <row r="61" ht="12.75">
      <c r="J61" s="87"/>
    </row>
    <row r="62" ht="12.75">
      <c r="J62" s="87"/>
    </row>
    <row r="63" ht="12.75">
      <c r="J63" s="87"/>
    </row>
    <row r="64" ht="12.75">
      <c r="J64" s="87"/>
    </row>
  </sheetData>
  <mergeCells count="8">
    <mergeCell ref="C11:I11"/>
    <mergeCell ref="C12:I12"/>
    <mergeCell ref="H16:I16"/>
    <mergeCell ref="D56:I56"/>
    <mergeCell ref="C6:I6"/>
    <mergeCell ref="C7:I7"/>
    <mergeCell ref="C8:I8"/>
    <mergeCell ref="C10:I10"/>
  </mergeCells>
  <printOptions horizontalCentered="1"/>
  <pageMargins left="0.55" right="0.48" top="0.64" bottom="0.56" header="0.5" footer="0.5"/>
  <pageSetup horizontalDpi="300" verticalDpi="300" orientation="portrait" scale="78" r:id="rId3"/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K84"/>
  <sheetViews>
    <sheetView zoomScale="75" zoomScaleNormal="75" zoomScaleSheetLayoutView="86" workbookViewId="0" topLeftCell="D43">
      <selection activeCell="O53" sqref="O53"/>
    </sheetView>
  </sheetViews>
  <sheetFormatPr defaultColWidth="9.140625" defaultRowHeight="14.25"/>
  <cols>
    <col min="1" max="1" width="9.57421875" style="43" customWidth="1"/>
    <col min="2" max="2" width="3.421875" style="43" customWidth="1"/>
    <col min="3" max="3" width="77.00390625" style="43" customWidth="1"/>
    <col min="4" max="9" width="21.00390625" style="43" customWidth="1"/>
    <col min="10" max="10" width="4.00390625" style="43" customWidth="1"/>
    <col min="11" max="11" width="2.00390625" style="43" customWidth="1"/>
    <col min="12" max="16384" width="9.57421875" style="43" customWidth="1"/>
  </cols>
  <sheetData>
    <row r="1" spans="2:11" ht="14.25">
      <c r="B1" s="40"/>
      <c r="C1" s="41"/>
      <c r="D1" s="3"/>
      <c r="E1" s="3"/>
      <c r="F1" s="4"/>
      <c r="G1" s="41"/>
      <c r="H1" s="41"/>
      <c r="I1" s="41"/>
      <c r="J1" s="41"/>
      <c r="K1" s="42"/>
    </row>
    <row r="2" spans="2:11" ht="14.25">
      <c r="B2" s="44"/>
      <c r="C2" s="45"/>
      <c r="D2" s="6"/>
      <c r="E2" s="6"/>
      <c r="F2" s="7"/>
      <c r="G2" s="45"/>
      <c r="H2" s="45"/>
      <c r="I2" s="45"/>
      <c r="J2" s="45"/>
      <c r="K2" s="46"/>
    </row>
    <row r="3" spans="2:11" ht="14.25">
      <c r="B3" s="44"/>
      <c r="C3" s="45"/>
      <c r="D3" s="6"/>
      <c r="E3" s="6"/>
      <c r="F3" s="6"/>
      <c r="G3" s="45"/>
      <c r="H3" s="45"/>
      <c r="I3" s="45"/>
      <c r="J3" s="45"/>
      <c r="K3" s="46"/>
    </row>
    <row r="4" spans="2:11" ht="14.25">
      <c r="B4" s="44"/>
      <c r="C4" s="45"/>
      <c r="D4" s="6"/>
      <c r="E4" s="6"/>
      <c r="F4" s="6"/>
      <c r="G4" s="45"/>
      <c r="H4" s="45"/>
      <c r="I4" s="45"/>
      <c r="J4" s="45"/>
      <c r="K4" s="46"/>
    </row>
    <row r="5" spans="2:11" ht="14.25">
      <c r="B5" s="44"/>
      <c r="C5" s="45"/>
      <c r="D5" s="6"/>
      <c r="E5" s="6"/>
      <c r="F5" s="6"/>
      <c r="G5" s="45"/>
      <c r="H5" s="45"/>
      <c r="I5" s="45"/>
      <c r="J5" s="45"/>
      <c r="K5" s="46"/>
    </row>
    <row r="6" spans="2:11" ht="14.25" customHeight="1">
      <c r="B6" s="44"/>
      <c r="C6" s="224" t="s">
        <v>115</v>
      </c>
      <c r="D6" s="224"/>
      <c r="E6" s="224"/>
      <c r="F6" s="224"/>
      <c r="G6" s="224"/>
      <c r="H6" s="224"/>
      <c r="I6" s="224"/>
      <c r="J6" s="45"/>
      <c r="K6" s="46"/>
    </row>
    <row r="7" spans="2:11" ht="14.25" customHeight="1">
      <c r="B7" s="44"/>
      <c r="C7" s="225" t="s">
        <v>0</v>
      </c>
      <c r="D7" s="225"/>
      <c r="E7" s="225"/>
      <c r="F7" s="225"/>
      <c r="G7" s="225"/>
      <c r="H7" s="225"/>
      <c r="I7" s="225"/>
      <c r="J7" s="45"/>
      <c r="K7" s="46"/>
    </row>
    <row r="8" spans="2:11" ht="12.75" hidden="1">
      <c r="B8" s="44"/>
      <c r="C8" s="45"/>
      <c r="D8" s="226" t="s">
        <v>1</v>
      </c>
      <c r="E8" s="226"/>
      <c r="F8" s="226"/>
      <c r="G8" s="45"/>
      <c r="H8" s="45"/>
      <c r="I8" s="45"/>
      <c r="J8" s="45"/>
      <c r="K8" s="46"/>
    </row>
    <row r="9" spans="2:11" ht="9" customHeight="1">
      <c r="B9" s="44"/>
      <c r="C9" s="45"/>
      <c r="D9" s="45"/>
      <c r="E9" s="45"/>
      <c r="F9" s="45"/>
      <c r="G9" s="45"/>
      <c r="H9" s="45"/>
      <c r="I9" s="45"/>
      <c r="J9" s="45"/>
      <c r="K9" s="46"/>
    </row>
    <row r="10" spans="2:11" ht="14.25" customHeight="1">
      <c r="B10" s="44"/>
      <c r="C10" s="226" t="s">
        <v>48</v>
      </c>
      <c r="D10" s="226"/>
      <c r="E10" s="226"/>
      <c r="F10" s="226"/>
      <c r="G10" s="226"/>
      <c r="H10" s="226"/>
      <c r="I10" s="226"/>
      <c r="J10" s="45"/>
      <c r="K10" s="46"/>
    </row>
    <row r="11" spans="2:11" ht="12.75">
      <c r="B11" s="44"/>
      <c r="C11" s="226" t="s">
        <v>131</v>
      </c>
      <c r="D11" s="226"/>
      <c r="E11" s="226"/>
      <c r="F11" s="226"/>
      <c r="G11" s="226"/>
      <c r="H11" s="226"/>
      <c r="I11" s="226"/>
      <c r="J11" s="45"/>
      <c r="K11" s="46"/>
    </row>
    <row r="12" spans="2:11" ht="14.25" customHeight="1">
      <c r="B12" s="44"/>
      <c r="C12" s="238" t="s">
        <v>49</v>
      </c>
      <c r="D12" s="238"/>
      <c r="E12" s="238"/>
      <c r="F12" s="238"/>
      <c r="G12" s="238"/>
      <c r="H12" s="238"/>
      <c r="I12" s="238"/>
      <c r="J12" s="45"/>
      <c r="K12" s="46"/>
    </row>
    <row r="13" spans="2:11" ht="12.75">
      <c r="B13" s="44"/>
      <c r="C13" s="45"/>
      <c r="D13" s="88"/>
      <c r="E13" s="11"/>
      <c r="F13" s="11"/>
      <c r="G13" s="45"/>
      <c r="H13" s="45"/>
      <c r="I13" s="45"/>
      <c r="J13" s="45"/>
      <c r="K13" s="46"/>
    </row>
    <row r="14" spans="2:11" ht="12.75">
      <c r="B14" s="44"/>
      <c r="C14" s="45"/>
      <c r="D14" s="88"/>
      <c r="E14" s="11"/>
      <c r="F14" s="11"/>
      <c r="G14" s="45"/>
      <c r="H14" s="45"/>
      <c r="I14" s="45"/>
      <c r="J14" s="45"/>
      <c r="K14" s="46"/>
    </row>
    <row r="15" spans="2:11" ht="21.75" customHeight="1">
      <c r="B15" s="44"/>
      <c r="C15" s="104" t="s">
        <v>50</v>
      </c>
      <c r="D15" s="89"/>
      <c r="E15" s="55"/>
      <c r="F15" s="55"/>
      <c r="G15" s="90"/>
      <c r="H15" s="90"/>
      <c r="I15" s="91"/>
      <c r="J15" s="45"/>
      <c r="K15" s="46"/>
    </row>
    <row r="16" spans="2:11" ht="12.75">
      <c r="B16" s="44"/>
      <c r="C16" s="45"/>
      <c r="D16" s="45"/>
      <c r="E16" s="45"/>
      <c r="F16" s="45"/>
      <c r="G16" s="45"/>
      <c r="H16" s="45"/>
      <c r="I16" s="45"/>
      <c r="J16" s="45"/>
      <c r="K16" s="46"/>
    </row>
    <row r="17" spans="2:11" ht="12.75" hidden="1">
      <c r="B17" s="44"/>
      <c r="C17" s="125"/>
      <c r="D17" s="10"/>
      <c r="E17" s="10"/>
      <c r="F17" s="10"/>
      <c r="G17" s="11"/>
      <c r="H17" s="11"/>
      <c r="I17" s="11"/>
      <c r="J17" s="45"/>
      <c r="K17" s="46"/>
    </row>
    <row r="18" spans="2:11" ht="12.75">
      <c r="B18" s="44"/>
      <c r="C18" s="76"/>
      <c r="D18" s="10"/>
      <c r="E18" s="10"/>
      <c r="F18" s="10"/>
      <c r="G18" s="10"/>
      <c r="H18" s="10"/>
      <c r="I18" s="10"/>
      <c r="J18" s="76"/>
      <c r="K18" s="46"/>
    </row>
    <row r="19" spans="2:11" ht="12.75" hidden="1">
      <c r="B19" s="44"/>
      <c r="C19" s="76"/>
      <c r="D19" s="10"/>
      <c r="E19" s="10"/>
      <c r="F19" s="10"/>
      <c r="G19" s="10"/>
      <c r="H19" s="10"/>
      <c r="I19" s="10"/>
      <c r="J19" s="76"/>
      <c r="K19" s="46"/>
    </row>
    <row r="20" spans="2:11" ht="12.75">
      <c r="B20" s="44"/>
      <c r="C20" s="109"/>
      <c r="D20" s="196"/>
      <c r="E20" s="196"/>
      <c r="F20" s="12" t="s">
        <v>51</v>
      </c>
      <c r="G20" s="190"/>
      <c r="H20" s="196"/>
      <c r="I20" s="190"/>
      <c r="J20" s="191"/>
      <c r="K20" s="46"/>
    </row>
    <row r="21" spans="2:11" ht="12.75">
      <c r="B21" s="44"/>
      <c r="C21" s="192"/>
      <c r="D21" s="14" t="s">
        <v>52</v>
      </c>
      <c r="E21" s="14" t="s">
        <v>52</v>
      </c>
      <c r="F21" s="14" t="s">
        <v>53</v>
      </c>
      <c r="G21" s="63" t="s">
        <v>54</v>
      </c>
      <c r="H21" s="14" t="s">
        <v>55</v>
      </c>
      <c r="I21" s="63"/>
      <c r="J21" s="193"/>
      <c r="K21" s="46"/>
    </row>
    <row r="22" spans="2:11" ht="12.75">
      <c r="B22" s="44"/>
      <c r="C22" s="192"/>
      <c r="D22" s="197" t="s">
        <v>56</v>
      </c>
      <c r="E22" s="14" t="s">
        <v>57</v>
      </c>
      <c r="F22" s="14" t="s">
        <v>58</v>
      </c>
      <c r="G22" s="63" t="s">
        <v>59</v>
      </c>
      <c r="H22" s="14" t="s">
        <v>60</v>
      </c>
      <c r="I22" s="63" t="s">
        <v>61</v>
      </c>
      <c r="J22" s="193"/>
      <c r="K22" s="46"/>
    </row>
    <row r="23" spans="2:11" ht="12.75">
      <c r="B23" s="44"/>
      <c r="C23" s="192"/>
      <c r="D23" s="14" t="s">
        <v>9</v>
      </c>
      <c r="E23" s="14" t="s">
        <v>9</v>
      </c>
      <c r="F23" s="14" t="s">
        <v>9</v>
      </c>
      <c r="G23" s="63" t="s">
        <v>9</v>
      </c>
      <c r="H23" s="14" t="s">
        <v>9</v>
      </c>
      <c r="I23" s="63" t="s">
        <v>9</v>
      </c>
      <c r="J23" s="193"/>
      <c r="K23" s="46"/>
    </row>
    <row r="24" spans="2:11" ht="12.75" hidden="1">
      <c r="B24" s="44"/>
      <c r="C24" s="35" t="s">
        <v>62</v>
      </c>
      <c r="D24" s="66"/>
      <c r="E24" s="66"/>
      <c r="F24" s="66"/>
      <c r="G24" s="45"/>
      <c r="H24" s="66"/>
      <c r="I24" s="45"/>
      <c r="J24" s="194"/>
      <c r="K24" s="46"/>
    </row>
    <row r="25" spans="2:11" ht="12.75">
      <c r="B25" s="44"/>
      <c r="C25" s="192" t="s">
        <v>44</v>
      </c>
      <c r="D25" s="198"/>
      <c r="E25" s="198"/>
      <c r="F25" s="81"/>
      <c r="G25" s="82"/>
      <c r="H25" s="81"/>
      <c r="I25" s="82"/>
      <c r="J25" s="195"/>
      <c r="K25" s="46"/>
    </row>
    <row r="26" spans="2:11" ht="12.75">
      <c r="B26" s="44"/>
      <c r="C26" s="192"/>
      <c r="D26" s="67"/>
      <c r="E26" s="67"/>
      <c r="F26" s="66"/>
      <c r="G26" s="45"/>
      <c r="H26" s="66"/>
      <c r="I26" s="45"/>
      <c r="J26" s="194"/>
      <c r="K26" s="46"/>
    </row>
    <row r="27" spans="2:11" ht="12.75">
      <c r="B27" s="44"/>
      <c r="C27" s="192" t="s">
        <v>144</v>
      </c>
      <c r="D27" s="67"/>
      <c r="E27" s="67"/>
      <c r="F27" s="66"/>
      <c r="G27" s="45"/>
      <c r="H27" s="66"/>
      <c r="I27" s="45"/>
      <c r="J27" s="194"/>
      <c r="K27" s="46"/>
    </row>
    <row r="28" spans="2:11" ht="12.75" hidden="1">
      <c r="B28" s="44"/>
      <c r="C28" s="192"/>
      <c r="D28" s="67"/>
      <c r="E28" s="67"/>
      <c r="F28" s="66"/>
      <c r="G28" s="45"/>
      <c r="H28" s="66"/>
      <c r="I28" s="45"/>
      <c r="J28" s="194"/>
      <c r="K28" s="46"/>
    </row>
    <row r="29" spans="2:11" ht="12.75">
      <c r="B29" s="44"/>
      <c r="C29" s="35"/>
      <c r="D29" s="67"/>
      <c r="E29" s="67"/>
      <c r="F29" s="66"/>
      <c r="G29" s="45"/>
      <c r="H29" s="66"/>
      <c r="I29" s="45"/>
      <c r="J29" s="194"/>
      <c r="K29" s="46"/>
    </row>
    <row r="30" spans="2:11" ht="13.5" customHeight="1">
      <c r="B30" s="44"/>
      <c r="C30" s="35" t="s">
        <v>135</v>
      </c>
      <c r="D30" s="67">
        <v>107973</v>
      </c>
      <c r="E30" s="67">
        <v>25752</v>
      </c>
      <c r="F30" s="67">
        <v>-1187</v>
      </c>
      <c r="G30" s="151">
        <f>123591</f>
        <v>123591</v>
      </c>
      <c r="H30" s="67">
        <v>6175</v>
      </c>
      <c r="I30" s="68">
        <f>SUM(D30:H30)</f>
        <v>262304</v>
      </c>
      <c r="J30" s="194"/>
      <c r="K30" s="46"/>
    </row>
    <row r="31" spans="2:11" ht="12.75">
      <c r="B31" s="44"/>
      <c r="C31" s="35"/>
      <c r="D31" s="67"/>
      <c r="E31" s="67"/>
      <c r="F31" s="67"/>
      <c r="G31" s="68"/>
      <c r="H31" s="67"/>
      <c r="I31" s="186"/>
      <c r="J31" s="194"/>
      <c r="K31" s="46"/>
    </row>
    <row r="32" spans="2:11" ht="12.75" hidden="1">
      <c r="B32" s="44"/>
      <c r="C32" s="35" t="s">
        <v>119</v>
      </c>
      <c r="D32" s="67">
        <v>0</v>
      </c>
      <c r="E32" s="67">
        <v>0</v>
      </c>
      <c r="F32" s="67">
        <v>0</v>
      </c>
      <c r="G32" s="68">
        <v>0</v>
      </c>
      <c r="H32" s="67">
        <v>0</v>
      </c>
      <c r="I32" s="186">
        <f>SUM(D32:H32)</f>
        <v>0</v>
      </c>
      <c r="J32" s="194"/>
      <c r="K32" s="46"/>
    </row>
    <row r="33" spans="2:11" ht="12.75" hidden="1">
      <c r="B33" s="44"/>
      <c r="C33" s="35"/>
      <c r="D33" s="198"/>
      <c r="E33" s="198"/>
      <c r="F33" s="81"/>
      <c r="G33" s="82"/>
      <c r="H33" s="81"/>
      <c r="I33" s="188"/>
      <c r="J33" s="195"/>
      <c r="K33" s="46"/>
    </row>
    <row r="34" spans="2:11" ht="13.5" hidden="1" thickBot="1">
      <c r="B34" s="44"/>
      <c r="C34" s="35" t="s">
        <v>121</v>
      </c>
      <c r="D34" s="199">
        <v>0</v>
      </c>
      <c r="E34" s="199">
        <v>0</v>
      </c>
      <c r="F34" s="199">
        <v>0</v>
      </c>
      <c r="G34" s="199">
        <v>0</v>
      </c>
      <c r="H34" s="213">
        <v>0</v>
      </c>
      <c r="I34" s="94">
        <v>0</v>
      </c>
      <c r="J34" s="203"/>
      <c r="K34" s="46"/>
    </row>
    <row r="35" spans="2:11" ht="12.75" hidden="1">
      <c r="B35" s="44"/>
      <c r="C35" s="35"/>
      <c r="D35" s="67"/>
      <c r="E35" s="67"/>
      <c r="F35" s="66"/>
      <c r="G35" s="45"/>
      <c r="H35" s="66"/>
      <c r="I35" s="45"/>
      <c r="J35" s="194"/>
      <c r="K35" s="46"/>
    </row>
    <row r="36" spans="2:11" ht="12.75" hidden="1">
      <c r="B36" s="44"/>
      <c r="C36" s="35"/>
      <c r="D36" s="67"/>
      <c r="E36" s="67"/>
      <c r="F36" s="67"/>
      <c r="G36" s="68"/>
      <c r="H36" s="67"/>
      <c r="I36" s="68"/>
      <c r="J36" s="194"/>
      <c r="K36" s="46"/>
    </row>
    <row r="37" spans="2:11" ht="12.75">
      <c r="B37" s="44"/>
      <c r="C37" s="35" t="s">
        <v>63</v>
      </c>
      <c r="D37" s="67"/>
      <c r="E37" s="67"/>
      <c r="F37" s="66"/>
      <c r="G37" s="45"/>
      <c r="H37" s="66"/>
      <c r="I37" s="45"/>
      <c r="J37" s="194"/>
      <c r="K37" s="46"/>
    </row>
    <row r="38" spans="2:11" ht="12.75">
      <c r="B38" s="44"/>
      <c r="C38" s="35" t="s">
        <v>64</v>
      </c>
      <c r="D38" s="67">
        <v>0</v>
      </c>
      <c r="E38" s="67">
        <v>0</v>
      </c>
      <c r="F38" s="67">
        <v>1670</v>
      </c>
      <c r="G38" s="68">
        <v>0</v>
      </c>
      <c r="H38" s="67">
        <v>0</v>
      </c>
      <c r="I38" s="68">
        <f>SUM(D38:H38)</f>
        <v>1670</v>
      </c>
      <c r="J38" s="194"/>
      <c r="K38" s="46"/>
    </row>
    <row r="39" spans="2:11" ht="12.75">
      <c r="B39" s="44"/>
      <c r="C39" s="35"/>
      <c r="D39" s="67"/>
      <c r="E39" s="67"/>
      <c r="F39" s="67"/>
      <c r="G39" s="68"/>
      <c r="H39" s="67"/>
      <c r="I39" s="68"/>
      <c r="J39" s="194"/>
      <c r="K39" s="46"/>
    </row>
    <row r="40" spans="2:11" ht="12.75">
      <c r="B40" s="44"/>
      <c r="C40" s="35" t="s">
        <v>65</v>
      </c>
      <c r="D40" s="67">
        <v>0</v>
      </c>
      <c r="E40" s="67">
        <v>0</v>
      </c>
      <c r="F40" s="201">
        <v>0</v>
      </c>
      <c r="G40" s="68">
        <f>+'IS'!H38-5706</f>
        <v>3468.899999999994</v>
      </c>
      <c r="H40" s="67">
        <v>0</v>
      </c>
      <c r="I40" s="68">
        <f>SUM(D40:H40)</f>
        <v>3468.899999999994</v>
      </c>
      <c r="J40" s="194"/>
      <c r="K40" s="46"/>
    </row>
    <row r="41" spans="2:11" ht="12.75">
      <c r="B41" s="44"/>
      <c r="C41" s="35"/>
      <c r="D41" s="67"/>
      <c r="E41" s="67"/>
      <c r="F41" s="201"/>
      <c r="G41" s="68"/>
      <c r="H41" s="67"/>
      <c r="I41" s="68"/>
      <c r="J41" s="194"/>
      <c r="K41" s="46"/>
    </row>
    <row r="42" spans="2:11" ht="12.75" customHeight="1">
      <c r="B42" s="44"/>
      <c r="C42" s="35" t="s">
        <v>66</v>
      </c>
      <c r="D42" s="67"/>
      <c r="E42" s="67"/>
      <c r="F42" s="66"/>
      <c r="G42" s="45"/>
      <c r="H42" s="66"/>
      <c r="I42" s="68"/>
      <c r="J42" s="194"/>
      <c r="K42" s="46"/>
    </row>
    <row r="43" spans="2:11" ht="12.75" customHeight="1">
      <c r="B43" s="44"/>
      <c r="C43" s="35" t="s">
        <v>67</v>
      </c>
      <c r="D43" s="67">
        <v>0</v>
      </c>
      <c r="E43" s="67">
        <v>0</v>
      </c>
      <c r="F43" s="201">
        <v>0</v>
      </c>
      <c r="G43" s="92">
        <v>-60.7</v>
      </c>
      <c r="H43" s="67">
        <v>0</v>
      </c>
      <c r="I43" s="68">
        <f>SUM(D43:H43)</f>
        <v>-60.7</v>
      </c>
      <c r="J43" s="194"/>
      <c r="K43" s="46"/>
    </row>
    <row r="44" spans="2:11" ht="12.75" customHeight="1">
      <c r="B44" s="44"/>
      <c r="C44" s="35"/>
      <c r="D44" s="67"/>
      <c r="E44" s="67"/>
      <c r="F44" s="66"/>
      <c r="G44" s="45"/>
      <c r="H44" s="66"/>
      <c r="I44" s="68"/>
      <c r="J44" s="194"/>
      <c r="K44" s="46"/>
    </row>
    <row r="45" spans="2:11" ht="12.75">
      <c r="B45" s="44"/>
      <c r="C45" s="35" t="s">
        <v>118</v>
      </c>
      <c r="D45" s="67">
        <v>0</v>
      </c>
      <c r="E45" s="67">
        <v>0</v>
      </c>
      <c r="F45" s="201">
        <v>0</v>
      </c>
      <c r="G45" s="68">
        <v>0</v>
      </c>
      <c r="H45" s="67">
        <v>-6175</v>
      </c>
      <c r="I45" s="68">
        <f>SUM(D45:H45)</f>
        <v>-6175</v>
      </c>
      <c r="J45" s="194"/>
      <c r="K45" s="46"/>
    </row>
    <row r="46" spans="2:11" ht="12.75">
      <c r="B46" s="44"/>
      <c r="C46" s="35"/>
      <c r="D46" s="67"/>
      <c r="E46" s="67"/>
      <c r="F46" s="201"/>
      <c r="G46" s="77"/>
      <c r="H46" s="67"/>
      <c r="I46" s="68"/>
      <c r="J46" s="194"/>
      <c r="K46" s="46"/>
    </row>
    <row r="47" spans="2:11" ht="12.75">
      <c r="B47" s="44"/>
      <c r="C47" s="35" t="s">
        <v>122</v>
      </c>
      <c r="D47" s="67">
        <v>0</v>
      </c>
      <c r="E47" s="67">
        <v>0</v>
      </c>
      <c r="F47" s="201">
        <v>0</v>
      </c>
      <c r="G47" s="68">
        <v>0</v>
      </c>
      <c r="H47" s="67">
        <v>0</v>
      </c>
      <c r="I47" s="68">
        <f>SUM(D47:H47)</f>
        <v>0</v>
      </c>
      <c r="J47" s="194"/>
      <c r="K47" s="46"/>
    </row>
    <row r="48" spans="2:11" ht="12.75">
      <c r="B48" s="44"/>
      <c r="C48" s="35"/>
      <c r="D48" s="67"/>
      <c r="E48" s="67"/>
      <c r="F48" s="201"/>
      <c r="G48" s="68"/>
      <c r="H48" s="67"/>
      <c r="I48" s="68"/>
      <c r="J48" s="194"/>
      <c r="K48" s="46"/>
    </row>
    <row r="49" spans="2:11" ht="12.75" hidden="1">
      <c r="B49" s="44"/>
      <c r="C49" s="35" t="s">
        <v>118</v>
      </c>
      <c r="D49" s="67">
        <v>0</v>
      </c>
      <c r="E49" s="67">
        <v>0</v>
      </c>
      <c r="F49" s="201">
        <v>0</v>
      </c>
      <c r="G49" s="68">
        <v>0</v>
      </c>
      <c r="H49" s="67">
        <v>0</v>
      </c>
      <c r="I49" s="68">
        <f>SUM(D49:H49)</f>
        <v>0</v>
      </c>
      <c r="J49" s="194"/>
      <c r="K49" s="46"/>
    </row>
    <row r="50" spans="2:11" ht="12.75" hidden="1">
      <c r="B50" s="44"/>
      <c r="C50" s="35"/>
      <c r="D50" s="67"/>
      <c r="E50" s="67"/>
      <c r="F50" s="201"/>
      <c r="G50" s="45"/>
      <c r="H50" s="66"/>
      <c r="I50" s="186"/>
      <c r="J50" s="194"/>
      <c r="K50" s="46"/>
    </row>
    <row r="51" spans="2:11" ht="12.75">
      <c r="B51" s="44"/>
      <c r="C51" s="35" t="s">
        <v>68</v>
      </c>
      <c r="D51" s="67">
        <f>321-10</f>
        <v>311</v>
      </c>
      <c r="E51" s="67">
        <f>286+10</f>
        <v>296</v>
      </c>
      <c r="F51" s="201">
        <v>0</v>
      </c>
      <c r="G51" s="68">
        <v>0</v>
      </c>
      <c r="H51" s="67">
        <v>0</v>
      </c>
      <c r="I51" s="68">
        <f>SUM(D51:H51)</f>
        <v>607</v>
      </c>
      <c r="J51" s="194"/>
      <c r="K51" s="46"/>
    </row>
    <row r="52" spans="2:11" ht="12.75">
      <c r="B52" s="44"/>
      <c r="C52" s="35"/>
      <c r="D52" s="198"/>
      <c r="E52" s="198"/>
      <c r="F52" s="202"/>
      <c r="G52" s="82"/>
      <c r="H52" s="81"/>
      <c r="I52" s="188"/>
      <c r="J52" s="195"/>
      <c r="K52" s="46"/>
    </row>
    <row r="53" spans="2:11" s="52" customFormat="1" ht="13.5" thickBot="1">
      <c r="B53" s="13"/>
      <c r="C53" s="192" t="s">
        <v>132</v>
      </c>
      <c r="D53" s="200">
        <f aca="true" t="shared" si="0" ref="D53:I53">SUM(D30:D52)</f>
        <v>108284</v>
      </c>
      <c r="E53" s="200">
        <f t="shared" si="0"/>
        <v>26048</v>
      </c>
      <c r="F53" s="200">
        <f t="shared" si="0"/>
        <v>483</v>
      </c>
      <c r="G53" s="200">
        <f t="shared" si="0"/>
        <v>126999.2</v>
      </c>
      <c r="H53" s="212">
        <f t="shared" si="0"/>
        <v>0</v>
      </c>
      <c r="I53" s="187">
        <f t="shared" si="0"/>
        <v>261814.2</v>
      </c>
      <c r="J53" s="204"/>
      <c r="K53" s="93"/>
    </row>
    <row r="54" spans="2:11" s="52" customFormat="1" ht="12.75">
      <c r="B54" s="13"/>
      <c r="C54" s="192"/>
      <c r="D54" s="169"/>
      <c r="E54" s="169"/>
      <c r="F54" s="169"/>
      <c r="G54" s="168"/>
      <c r="H54" s="169"/>
      <c r="I54" s="168"/>
      <c r="J54" s="193"/>
      <c r="K54" s="93"/>
    </row>
    <row r="55" spans="2:11" s="52" customFormat="1" ht="12.75">
      <c r="B55" s="13"/>
      <c r="C55" s="192"/>
      <c r="D55" s="169"/>
      <c r="E55" s="169"/>
      <c r="F55" s="169"/>
      <c r="G55" s="168"/>
      <c r="H55" s="169"/>
      <c r="I55" s="168"/>
      <c r="J55" s="193"/>
      <c r="K55" s="93"/>
    </row>
    <row r="56" spans="2:11" s="52" customFormat="1" ht="12.75">
      <c r="B56" s="13"/>
      <c r="C56" s="192" t="s">
        <v>145</v>
      </c>
      <c r="D56" s="169"/>
      <c r="E56" s="169"/>
      <c r="F56" s="169"/>
      <c r="G56" s="168"/>
      <c r="H56" s="169"/>
      <c r="I56" s="168"/>
      <c r="J56" s="193"/>
      <c r="K56" s="93"/>
    </row>
    <row r="57" spans="2:11" s="52" customFormat="1" ht="12.75">
      <c r="B57" s="13"/>
      <c r="C57" s="192"/>
      <c r="D57" s="169"/>
      <c r="E57" s="169"/>
      <c r="F57" s="169"/>
      <c r="G57" s="168"/>
      <c r="H57" s="169"/>
      <c r="I57" s="168"/>
      <c r="J57" s="193"/>
      <c r="K57" s="93"/>
    </row>
    <row r="58" spans="2:11" s="52" customFormat="1" ht="12.75">
      <c r="B58" s="13"/>
      <c r="C58" s="35" t="s">
        <v>134</v>
      </c>
      <c r="D58" s="70">
        <v>104730</v>
      </c>
      <c r="E58" s="70">
        <v>22872</v>
      </c>
      <c r="F58" s="70">
        <v>-1307</v>
      </c>
      <c r="G58" s="139">
        <v>100303</v>
      </c>
      <c r="H58" s="70">
        <v>6033</v>
      </c>
      <c r="I58" s="139">
        <f>SUM(D58:H58)</f>
        <v>232631</v>
      </c>
      <c r="J58" s="193"/>
      <c r="K58" s="93"/>
    </row>
    <row r="59" spans="2:11" s="52" customFormat="1" ht="12.75">
      <c r="B59" s="13"/>
      <c r="C59" s="192"/>
      <c r="D59" s="169"/>
      <c r="E59" s="169"/>
      <c r="F59" s="169"/>
      <c r="G59" s="168"/>
      <c r="H59" s="169"/>
      <c r="I59" s="168"/>
      <c r="J59" s="193"/>
      <c r="K59" s="93"/>
    </row>
    <row r="60" spans="2:11" s="52" customFormat="1" ht="12.75">
      <c r="B60" s="13"/>
      <c r="C60" s="35" t="s">
        <v>65</v>
      </c>
      <c r="D60" s="70">
        <v>0</v>
      </c>
      <c r="E60" s="70">
        <v>0</v>
      </c>
      <c r="F60" s="70">
        <v>0</v>
      </c>
      <c r="G60" s="139">
        <v>8937</v>
      </c>
      <c r="H60" s="70">
        <v>0</v>
      </c>
      <c r="I60" s="139">
        <f>SUM(D60:H60)</f>
        <v>8937</v>
      </c>
      <c r="J60" s="194"/>
      <c r="K60" s="93"/>
    </row>
    <row r="61" spans="2:11" s="52" customFormat="1" ht="12.75">
      <c r="B61" s="13"/>
      <c r="C61" s="192"/>
      <c r="D61" s="70"/>
      <c r="E61" s="70"/>
      <c r="F61" s="70"/>
      <c r="G61" s="139"/>
      <c r="H61" s="70"/>
      <c r="I61" s="139"/>
      <c r="J61" s="194"/>
      <c r="K61" s="93"/>
    </row>
    <row r="62" spans="2:11" s="52" customFormat="1" ht="12.75">
      <c r="B62" s="13"/>
      <c r="C62" s="35" t="s">
        <v>96</v>
      </c>
      <c r="D62" s="70">
        <v>0</v>
      </c>
      <c r="E62" s="70">
        <v>0</v>
      </c>
      <c r="F62" s="70">
        <v>0</v>
      </c>
      <c r="G62" s="139">
        <v>0</v>
      </c>
      <c r="H62" s="70">
        <v>-6033</v>
      </c>
      <c r="I62" s="139">
        <f>SUM(D62:H62)</f>
        <v>-6033</v>
      </c>
      <c r="J62" s="194"/>
      <c r="K62" s="93"/>
    </row>
    <row r="63" spans="2:11" s="52" customFormat="1" ht="12.75">
      <c r="B63" s="13"/>
      <c r="C63" s="192"/>
      <c r="D63" s="70"/>
      <c r="E63" s="70"/>
      <c r="F63" s="70"/>
      <c r="G63" s="139"/>
      <c r="H63" s="70"/>
      <c r="I63" s="139"/>
      <c r="J63" s="194"/>
      <c r="K63" s="93"/>
    </row>
    <row r="64" spans="2:11" s="52" customFormat="1" ht="12.75">
      <c r="B64" s="13"/>
      <c r="C64" s="35" t="s">
        <v>68</v>
      </c>
      <c r="D64" s="70">
        <v>2</v>
      </c>
      <c r="E64" s="70">
        <v>2</v>
      </c>
      <c r="F64" s="70">
        <v>0</v>
      </c>
      <c r="G64" s="139">
        <v>0</v>
      </c>
      <c r="H64" s="70">
        <v>0</v>
      </c>
      <c r="I64" s="139">
        <f>SUM(D64:H64)</f>
        <v>4</v>
      </c>
      <c r="J64" s="194"/>
      <c r="K64" s="93"/>
    </row>
    <row r="65" spans="2:11" s="52" customFormat="1" ht="12.75">
      <c r="B65" s="13"/>
      <c r="C65" s="192"/>
      <c r="D65" s="219"/>
      <c r="E65" s="219"/>
      <c r="F65" s="219"/>
      <c r="G65" s="220"/>
      <c r="H65" s="219"/>
      <c r="I65" s="221"/>
      <c r="J65" s="218"/>
      <c r="K65" s="93"/>
    </row>
    <row r="66" spans="2:11" s="52" customFormat="1" ht="15.75" customHeight="1" thickBot="1">
      <c r="B66" s="13"/>
      <c r="C66" s="192" t="s">
        <v>133</v>
      </c>
      <c r="D66" s="200">
        <f aca="true" t="shared" si="1" ref="D66:I66">SUM(D58:D65)</f>
        <v>104732</v>
      </c>
      <c r="E66" s="200">
        <f t="shared" si="1"/>
        <v>22874</v>
      </c>
      <c r="F66" s="200">
        <f t="shared" si="1"/>
        <v>-1307</v>
      </c>
      <c r="G66" s="200">
        <f t="shared" si="1"/>
        <v>109240</v>
      </c>
      <c r="H66" s="212">
        <f t="shared" si="1"/>
        <v>0</v>
      </c>
      <c r="I66" s="187">
        <f t="shared" si="1"/>
        <v>235539</v>
      </c>
      <c r="J66" s="204"/>
      <c r="K66" s="93"/>
    </row>
    <row r="67" spans="2:11" ht="18.75" customHeight="1">
      <c r="B67" s="44"/>
      <c r="C67" s="188"/>
      <c r="D67" s="198"/>
      <c r="E67" s="198"/>
      <c r="F67" s="81"/>
      <c r="G67" s="82"/>
      <c r="H67" s="81"/>
      <c r="I67" s="82"/>
      <c r="J67" s="195"/>
      <c r="K67" s="46"/>
    </row>
    <row r="68" spans="2:11" ht="12.75" hidden="1">
      <c r="B68" s="44"/>
      <c r="C68" s="237" t="s">
        <v>69</v>
      </c>
      <c r="D68" s="237"/>
      <c r="E68" s="237"/>
      <c r="F68" s="237"/>
      <c r="G68" s="237"/>
      <c r="H68" s="237"/>
      <c r="I68" s="237"/>
      <c r="J68" s="237"/>
      <c r="K68" s="46"/>
    </row>
    <row r="69" spans="2:11" ht="12.75" hidden="1">
      <c r="B69" s="44"/>
      <c r="C69" s="237"/>
      <c r="D69" s="237"/>
      <c r="E69" s="237"/>
      <c r="F69" s="237"/>
      <c r="G69" s="237"/>
      <c r="H69" s="237"/>
      <c r="I69" s="237"/>
      <c r="J69" s="237"/>
      <c r="K69" s="46"/>
    </row>
    <row r="70" spans="2:11" ht="12.75">
      <c r="B70" s="44"/>
      <c r="C70" s="45"/>
      <c r="D70" s="68"/>
      <c r="E70" s="68"/>
      <c r="F70" s="45"/>
      <c r="G70" s="45"/>
      <c r="H70" s="45"/>
      <c r="I70" s="45"/>
      <c r="J70" s="45"/>
      <c r="K70" s="46"/>
    </row>
    <row r="71" spans="2:11" ht="13.5" thickBot="1">
      <c r="B71" s="84"/>
      <c r="C71" s="85"/>
      <c r="D71" s="94"/>
      <c r="E71" s="94"/>
      <c r="F71" s="85"/>
      <c r="G71" s="85"/>
      <c r="H71" s="85"/>
      <c r="I71" s="85"/>
      <c r="J71" s="85"/>
      <c r="K71" s="95"/>
    </row>
    <row r="72" spans="3:11" ht="12.75">
      <c r="C72" s="45"/>
      <c r="D72" s="68"/>
      <c r="E72" s="68"/>
      <c r="F72" s="45"/>
      <c r="G72" s="45"/>
      <c r="H72" s="45"/>
      <c r="I72" s="45"/>
      <c r="J72" s="45"/>
      <c r="K72" s="45"/>
    </row>
    <row r="73" spans="3:11" ht="12.75">
      <c r="C73" s="45"/>
      <c r="D73" s="68"/>
      <c r="E73" s="68"/>
      <c r="F73" s="45"/>
      <c r="G73" s="45"/>
      <c r="H73" s="45"/>
      <c r="I73" s="45"/>
      <c r="J73" s="45"/>
      <c r="K73" s="45"/>
    </row>
    <row r="74" spans="3:11" ht="12.75">
      <c r="C74" s="45"/>
      <c r="D74" s="68"/>
      <c r="E74" s="68"/>
      <c r="F74" s="45"/>
      <c r="G74" s="45"/>
      <c r="H74" s="45"/>
      <c r="I74" s="45"/>
      <c r="J74" s="45"/>
      <c r="K74" s="45"/>
    </row>
    <row r="75" spans="4:5" ht="12.75">
      <c r="D75" s="87"/>
      <c r="E75" s="87"/>
    </row>
    <row r="76" spans="4:5" ht="12.75">
      <c r="D76" s="87"/>
      <c r="E76" s="87"/>
    </row>
    <row r="77" spans="4:5" ht="12.75">
      <c r="D77" s="87"/>
      <c r="E77" s="87"/>
    </row>
    <row r="78" spans="4:5" ht="12.75">
      <c r="D78" s="87"/>
      <c r="E78" s="87"/>
    </row>
    <row r="79" spans="4:5" ht="12.75">
      <c r="D79" s="87"/>
      <c r="E79" s="87"/>
    </row>
    <row r="80" spans="4:5" ht="12.75">
      <c r="D80" s="87"/>
      <c r="E80" s="87"/>
    </row>
    <row r="82" spans="4:5" ht="12.75">
      <c r="D82" s="87"/>
      <c r="E82" s="87"/>
    </row>
    <row r="83" spans="4:5" ht="12.75">
      <c r="D83" s="87"/>
      <c r="E83" s="87"/>
    </row>
    <row r="84" spans="4:5" ht="12.75">
      <c r="D84" s="87"/>
      <c r="E84" s="87"/>
    </row>
  </sheetData>
  <mergeCells count="7">
    <mergeCell ref="C68:J69"/>
    <mergeCell ref="D8:F8"/>
    <mergeCell ref="C12:I12"/>
    <mergeCell ref="C6:I6"/>
    <mergeCell ref="C7:I7"/>
    <mergeCell ref="C10:I10"/>
    <mergeCell ref="C11:I11"/>
  </mergeCells>
  <printOptions horizontalCentered="1"/>
  <pageMargins left="0.5" right="0.36" top="1.37" bottom="1" header="0.5" footer="0.5"/>
  <pageSetup horizontalDpi="300" verticalDpi="300" orientation="portrait" scale="64" r:id="rId3"/>
  <legacyDrawing r:id="rId2"/>
  <oleObjects>
    <oleObject progId="Paint.Picture" shapeId="179387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T67"/>
  <sheetViews>
    <sheetView tabSelected="1" workbookViewId="0" topLeftCell="A50">
      <selection activeCell="E66" sqref="E66"/>
    </sheetView>
  </sheetViews>
  <sheetFormatPr defaultColWidth="9.140625" defaultRowHeight="14.25"/>
  <cols>
    <col min="1" max="1" width="9.57421875" style="2" customWidth="1"/>
    <col min="2" max="2" width="3.421875" style="2" customWidth="1"/>
    <col min="3" max="3" width="2.57421875" style="2" customWidth="1"/>
    <col min="4" max="4" width="3.140625" style="2" customWidth="1"/>
    <col min="5" max="5" width="45.57421875" style="2" customWidth="1"/>
    <col min="6" max="6" width="26.00390625" style="2" customWidth="1"/>
    <col min="7" max="7" width="17.140625" style="2" customWidth="1"/>
    <col min="8" max="8" width="20.8515625" style="23" customWidth="1"/>
    <col min="9" max="9" width="2.140625" style="2" customWidth="1"/>
    <col min="10" max="10" width="9.57421875" style="2" hidden="1" customWidth="1"/>
    <col min="11" max="11" width="3.140625" style="2" customWidth="1"/>
    <col min="12" max="12" width="9.57421875" style="2" customWidth="1"/>
    <col min="13" max="13" width="11.57421875" style="2" bestFit="1" customWidth="1"/>
    <col min="14" max="16384" width="9.57421875" style="2" customWidth="1"/>
  </cols>
  <sheetData>
    <row r="1" spans="2:11" ht="15">
      <c r="B1" s="96"/>
      <c r="C1" s="41"/>
      <c r="D1" s="41"/>
      <c r="E1" s="41"/>
      <c r="F1" s="41"/>
      <c r="G1" s="41"/>
      <c r="H1" s="41"/>
      <c r="I1" s="41"/>
      <c r="J1" s="97"/>
      <c r="K1" s="5"/>
    </row>
    <row r="2" spans="2:11" ht="15">
      <c r="B2" s="19"/>
      <c r="C2" s="45"/>
      <c r="D2" s="45"/>
      <c r="E2" s="45"/>
      <c r="F2" s="45"/>
      <c r="G2" s="45"/>
      <c r="H2" s="45"/>
      <c r="I2" s="45"/>
      <c r="J2" s="98"/>
      <c r="K2" s="8"/>
    </row>
    <row r="3" spans="2:11" ht="12.75" customHeight="1">
      <c r="B3" s="19"/>
      <c r="C3" s="45"/>
      <c r="D3" s="45"/>
      <c r="E3" s="45"/>
      <c r="F3" s="45"/>
      <c r="G3" s="45"/>
      <c r="H3" s="45"/>
      <c r="I3" s="45"/>
      <c r="J3" s="46"/>
      <c r="K3" s="8"/>
    </row>
    <row r="4" spans="2:11" ht="12.75" customHeight="1">
      <c r="B4" s="19"/>
      <c r="C4" s="17"/>
      <c r="D4" s="17"/>
      <c r="E4" s="17"/>
      <c r="F4" s="17"/>
      <c r="G4" s="17"/>
      <c r="H4" s="33"/>
      <c r="I4" s="17"/>
      <c r="J4" s="8"/>
      <c r="K4" s="8"/>
    </row>
    <row r="5" spans="2:11" ht="15" customHeight="1">
      <c r="B5" s="19"/>
      <c r="C5" s="17"/>
      <c r="D5" s="17"/>
      <c r="E5" s="17"/>
      <c r="F5" s="17"/>
      <c r="G5" s="17"/>
      <c r="H5" s="33"/>
      <c r="I5" s="17"/>
      <c r="J5" s="8"/>
      <c r="K5" s="8"/>
    </row>
    <row r="6" spans="2:11" ht="12.75">
      <c r="B6" s="19"/>
      <c r="C6" s="224" t="s">
        <v>115</v>
      </c>
      <c r="D6" s="224"/>
      <c r="E6" s="224"/>
      <c r="F6" s="224"/>
      <c r="G6" s="224"/>
      <c r="H6" s="224"/>
      <c r="I6" s="99"/>
      <c r="J6" s="100"/>
      <c r="K6" s="8"/>
    </row>
    <row r="7" spans="2:11" ht="12.75">
      <c r="B7" s="19"/>
      <c r="C7" s="225" t="s">
        <v>0</v>
      </c>
      <c r="D7" s="225"/>
      <c r="E7" s="225"/>
      <c r="F7" s="225"/>
      <c r="G7" s="225"/>
      <c r="H7" s="225"/>
      <c r="I7" s="101"/>
      <c r="J7" s="102"/>
      <c r="K7" s="8"/>
    </row>
    <row r="8" spans="2:11" ht="12.75">
      <c r="B8" s="19"/>
      <c r="C8" s="17"/>
      <c r="D8" s="17"/>
      <c r="E8" s="17"/>
      <c r="F8" s="17"/>
      <c r="G8" s="17"/>
      <c r="H8" s="33"/>
      <c r="I8" s="17"/>
      <c r="J8" s="8"/>
      <c r="K8" s="8"/>
    </row>
    <row r="9" spans="2:11" ht="12.75">
      <c r="B9" s="19"/>
      <c r="C9" s="240" t="s">
        <v>48</v>
      </c>
      <c r="D9" s="240"/>
      <c r="E9" s="240"/>
      <c r="F9" s="240"/>
      <c r="G9" s="240"/>
      <c r="H9" s="240"/>
      <c r="K9" s="8"/>
    </row>
    <row r="10" spans="2:20" ht="14.25">
      <c r="B10" s="19"/>
      <c r="C10" s="240" t="s">
        <v>128</v>
      </c>
      <c r="D10" s="240"/>
      <c r="E10" s="240"/>
      <c r="F10" s="240"/>
      <c r="G10" s="240"/>
      <c r="H10" s="240"/>
      <c r="K10" s="8"/>
      <c r="N10" s="226"/>
      <c r="O10" s="226"/>
      <c r="P10" s="226"/>
      <c r="Q10" s="226"/>
      <c r="R10" s="226"/>
      <c r="S10" s="226"/>
      <c r="T10" s="242"/>
    </row>
    <row r="11" spans="2:20" ht="13.5" thickBot="1">
      <c r="B11" s="19"/>
      <c r="C11" s="241" t="s">
        <v>49</v>
      </c>
      <c r="D11" s="241"/>
      <c r="E11" s="241"/>
      <c r="F11" s="241"/>
      <c r="G11" s="241"/>
      <c r="H11" s="241"/>
      <c r="I11" s="101"/>
      <c r="J11" s="103"/>
      <c r="K11" s="8"/>
      <c r="N11" s="125"/>
      <c r="O11" s="125"/>
      <c r="P11" s="125"/>
      <c r="Q11" s="125"/>
      <c r="R11" s="125"/>
      <c r="S11" s="125"/>
      <c r="T11" s="126"/>
    </row>
    <row r="12" spans="2:18" ht="12.75">
      <c r="B12" s="19"/>
      <c r="C12" s="17"/>
      <c r="D12" s="17"/>
      <c r="E12" s="17"/>
      <c r="F12" s="17"/>
      <c r="G12" s="17"/>
      <c r="H12" s="33"/>
      <c r="I12" s="17"/>
      <c r="J12" s="8"/>
      <c r="K12" s="8"/>
      <c r="N12" s="101"/>
      <c r="O12" s="101"/>
      <c r="P12" s="101"/>
      <c r="R12" s="101"/>
    </row>
    <row r="13" spans="2:11" ht="12.75">
      <c r="B13" s="19"/>
      <c r="C13" s="104" t="s">
        <v>70</v>
      </c>
      <c r="D13" s="105"/>
      <c r="E13" s="105"/>
      <c r="F13" s="105"/>
      <c r="G13" s="105"/>
      <c r="H13" s="106"/>
      <c r="I13" s="107"/>
      <c r="J13" s="108"/>
      <c r="K13" s="8"/>
    </row>
    <row r="14" spans="2:11" ht="12.75">
      <c r="B14" s="19"/>
      <c r="C14" s="107"/>
      <c r="D14" s="107"/>
      <c r="E14" s="107"/>
      <c r="F14" s="107"/>
      <c r="G14" s="107"/>
      <c r="H14" s="107"/>
      <c r="I14" s="107"/>
      <c r="J14" s="108"/>
      <c r="K14" s="8"/>
    </row>
    <row r="15" spans="2:11" ht="12.75">
      <c r="B15" s="19"/>
      <c r="C15" s="109"/>
      <c r="D15" s="110"/>
      <c r="E15" s="110"/>
      <c r="F15" s="110"/>
      <c r="G15" s="214"/>
      <c r="H15" s="111"/>
      <c r="I15" s="17"/>
      <c r="J15" s="8"/>
      <c r="K15" s="8"/>
    </row>
    <row r="16" spans="2:11" ht="12.75" customHeight="1" hidden="1">
      <c r="B16" s="19"/>
      <c r="C16" s="112"/>
      <c r="D16" s="17"/>
      <c r="E16" s="17"/>
      <c r="F16" s="17"/>
      <c r="G16" s="183"/>
      <c r="H16" s="113"/>
      <c r="I16" s="17"/>
      <c r="J16" s="8"/>
      <c r="K16" s="8"/>
    </row>
    <row r="17" spans="2:11" ht="12.75" customHeight="1">
      <c r="B17" s="19"/>
      <c r="C17" s="112"/>
      <c r="D17" s="17"/>
      <c r="E17" s="17"/>
      <c r="F17" s="17"/>
      <c r="G17" s="14" t="s">
        <v>38</v>
      </c>
      <c r="H17" s="64" t="s">
        <v>39</v>
      </c>
      <c r="I17" s="17"/>
      <c r="J17" s="8"/>
      <c r="K17" s="8"/>
    </row>
    <row r="18" spans="2:11" ht="12.75" customHeight="1">
      <c r="B18" s="19"/>
      <c r="C18" s="112"/>
      <c r="D18" s="17"/>
      <c r="E18" s="17"/>
      <c r="F18" s="17"/>
      <c r="G18" s="14" t="s">
        <v>40</v>
      </c>
      <c r="H18" s="64" t="s">
        <v>41</v>
      </c>
      <c r="I18" s="17"/>
      <c r="J18" s="8"/>
      <c r="K18" s="8"/>
    </row>
    <row r="19" spans="2:11" ht="12.75">
      <c r="B19" s="19"/>
      <c r="C19" s="114"/>
      <c r="D19" s="17"/>
      <c r="E19" s="17"/>
      <c r="F19" s="17"/>
      <c r="G19" s="14" t="s">
        <v>42</v>
      </c>
      <c r="H19" s="64" t="s">
        <v>43</v>
      </c>
      <c r="I19" s="17"/>
      <c r="J19" s="8"/>
      <c r="K19" s="8"/>
    </row>
    <row r="20" spans="2:11" ht="12.75">
      <c r="B20" s="19"/>
      <c r="C20" s="114"/>
      <c r="D20" s="17"/>
      <c r="E20" s="17"/>
      <c r="F20" s="17"/>
      <c r="G20" s="130">
        <v>38168</v>
      </c>
      <c r="H20" s="15">
        <v>37802</v>
      </c>
      <c r="I20" s="17"/>
      <c r="J20" s="8"/>
      <c r="K20" s="8"/>
    </row>
    <row r="21" spans="2:11" ht="12.75">
      <c r="B21" s="19"/>
      <c r="C21" s="122"/>
      <c r="D21" s="123"/>
      <c r="E21" s="123"/>
      <c r="F21" s="123"/>
      <c r="G21" s="16" t="s">
        <v>127</v>
      </c>
      <c r="H21" s="16" t="s">
        <v>127</v>
      </c>
      <c r="I21" s="17"/>
      <c r="J21" s="8"/>
      <c r="K21" s="8"/>
    </row>
    <row r="22" spans="2:11" ht="12.75">
      <c r="B22" s="19"/>
      <c r="C22" s="114"/>
      <c r="D22" s="17"/>
      <c r="E22" s="17"/>
      <c r="F22" s="17"/>
      <c r="G22" s="15"/>
      <c r="H22" s="131"/>
      <c r="I22" s="17"/>
      <c r="J22" s="8"/>
      <c r="K22" s="8"/>
    </row>
    <row r="23" spans="2:11" ht="12.75">
      <c r="B23" s="19"/>
      <c r="C23" s="112" t="s">
        <v>71</v>
      </c>
      <c r="D23" s="17"/>
      <c r="E23" s="17"/>
      <c r="F23" s="17"/>
      <c r="G23" s="183"/>
      <c r="H23" s="18"/>
      <c r="I23" s="17"/>
      <c r="J23" s="8"/>
      <c r="K23" s="8"/>
    </row>
    <row r="24" spans="2:11" ht="12.75">
      <c r="B24" s="19"/>
      <c r="C24" s="114" t="s">
        <v>72</v>
      </c>
      <c r="D24" s="17"/>
      <c r="E24" s="17"/>
      <c r="F24" s="17"/>
      <c r="G24" s="24">
        <f>'IS'!H32</f>
        <v>18028.899999999994</v>
      </c>
      <c r="H24" s="25">
        <v>17333</v>
      </c>
      <c r="I24" s="17"/>
      <c r="J24" s="8"/>
      <c r="K24" s="115"/>
    </row>
    <row r="25" spans="2:11" ht="12.75">
      <c r="B25" s="19"/>
      <c r="C25" s="114" t="s">
        <v>73</v>
      </c>
      <c r="D25" s="17"/>
      <c r="E25" s="17"/>
      <c r="F25" s="17"/>
      <c r="G25" s="183"/>
      <c r="H25" s="25"/>
      <c r="I25" s="17"/>
      <c r="J25" s="8"/>
      <c r="K25" s="115"/>
    </row>
    <row r="26" spans="2:11" ht="12.75">
      <c r="B26" s="19"/>
      <c r="C26" s="114"/>
      <c r="D26" s="17" t="s">
        <v>74</v>
      </c>
      <c r="E26" s="17"/>
      <c r="F26" s="17"/>
      <c r="G26" s="24">
        <v>13803.982</v>
      </c>
      <c r="H26" s="25">
        <v>3757</v>
      </c>
      <c r="I26" s="17"/>
      <c r="J26" s="8"/>
      <c r="K26" s="115"/>
    </row>
    <row r="27" spans="2:11" ht="12.75" hidden="1">
      <c r="B27" s="19"/>
      <c r="C27" s="114"/>
      <c r="D27" s="17" t="s">
        <v>75</v>
      </c>
      <c r="E27" s="17"/>
      <c r="F27" s="17"/>
      <c r="G27" s="24"/>
      <c r="H27" s="25"/>
      <c r="I27" s="17"/>
      <c r="J27" s="8"/>
      <c r="K27" s="115"/>
    </row>
    <row r="28" spans="2:11" ht="12.75">
      <c r="B28" s="19"/>
      <c r="C28" s="114"/>
      <c r="D28" s="17" t="s">
        <v>76</v>
      </c>
      <c r="E28" s="17"/>
      <c r="F28" s="17"/>
      <c r="G28" s="216">
        <v>-15695.815</v>
      </c>
      <c r="H28" s="26">
        <v>-7370</v>
      </c>
      <c r="I28" s="17"/>
      <c r="J28" s="8"/>
      <c r="K28" s="115"/>
    </row>
    <row r="29" spans="2:11" ht="12.75">
      <c r="B29" s="19"/>
      <c r="C29" s="114" t="s">
        <v>77</v>
      </c>
      <c r="D29" s="17"/>
      <c r="E29" s="17"/>
      <c r="F29" s="17"/>
      <c r="G29" s="24">
        <f>SUM(G24:G28)</f>
        <v>16137.066999999994</v>
      </c>
      <c r="H29" s="25">
        <f>SUM(H24:H28)</f>
        <v>13720</v>
      </c>
      <c r="I29" s="17"/>
      <c r="J29" s="8"/>
      <c r="K29" s="115"/>
    </row>
    <row r="30" spans="2:11" ht="12.75">
      <c r="B30" s="19"/>
      <c r="C30" s="114"/>
      <c r="D30" s="17"/>
      <c r="E30" s="17"/>
      <c r="F30" s="17"/>
      <c r="G30" s="183"/>
      <c r="H30" s="25"/>
      <c r="I30" s="17"/>
      <c r="J30" s="8"/>
      <c r="K30" s="115"/>
    </row>
    <row r="31" spans="2:11" ht="12.75" hidden="1">
      <c r="B31" s="19"/>
      <c r="C31" s="114" t="s">
        <v>78</v>
      </c>
      <c r="D31" s="17"/>
      <c r="E31" s="17"/>
      <c r="F31" s="17"/>
      <c r="G31" s="183"/>
      <c r="H31" s="25"/>
      <c r="I31" s="17"/>
      <c r="J31" s="8"/>
      <c r="K31" s="115"/>
    </row>
    <row r="32" spans="2:11" ht="12.75" hidden="1">
      <c r="B32" s="19"/>
      <c r="C32" s="114" t="s">
        <v>79</v>
      </c>
      <c r="D32" s="17"/>
      <c r="E32" s="17"/>
      <c r="F32" s="17"/>
      <c r="G32" s="183"/>
      <c r="H32" s="25"/>
      <c r="I32" s="17"/>
      <c r="J32" s="8"/>
      <c r="K32" s="115"/>
    </row>
    <row r="33" spans="2:11" ht="12.75">
      <c r="B33" s="19"/>
      <c r="C33" s="114" t="s">
        <v>80</v>
      </c>
      <c r="D33" s="17"/>
      <c r="E33" s="17"/>
      <c r="F33" s="17"/>
      <c r="G33" s="24">
        <v>-1574</v>
      </c>
      <c r="H33" s="25">
        <v>-6521</v>
      </c>
      <c r="I33" s="17"/>
      <c r="J33" s="8"/>
      <c r="K33" s="115"/>
    </row>
    <row r="34" spans="2:11" ht="12.75">
      <c r="B34" s="19"/>
      <c r="C34" s="114" t="s">
        <v>81</v>
      </c>
      <c r="D34" s="17"/>
      <c r="E34" s="17"/>
      <c r="F34" s="17"/>
      <c r="G34" s="216">
        <v>8530.564</v>
      </c>
      <c r="H34" s="26">
        <v>8663</v>
      </c>
      <c r="I34" s="17"/>
      <c r="J34" s="8"/>
      <c r="K34" s="115"/>
    </row>
    <row r="35" spans="2:11" ht="12.75">
      <c r="B35" s="19"/>
      <c r="C35" s="114" t="s">
        <v>82</v>
      </c>
      <c r="D35" s="17"/>
      <c r="E35" s="17"/>
      <c r="F35" s="17"/>
      <c r="G35" s="24">
        <f>SUM(G29:G34)</f>
        <v>23093.630999999994</v>
      </c>
      <c r="H35" s="25">
        <f>SUM(H29:H34)</f>
        <v>15862</v>
      </c>
      <c r="I35" s="17"/>
      <c r="J35" s="8"/>
      <c r="K35" s="115"/>
    </row>
    <row r="36" spans="2:11" ht="12.75">
      <c r="B36" s="19"/>
      <c r="C36" s="114"/>
      <c r="D36" s="17"/>
      <c r="E36" s="17"/>
      <c r="F36" s="17"/>
      <c r="G36" s="183"/>
      <c r="H36" s="25"/>
      <c r="I36" s="17"/>
      <c r="J36" s="8"/>
      <c r="K36" s="115"/>
    </row>
    <row r="37" spans="2:11" ht="12.75">
      <c r="B37" s="19"/>
      <c r="C37" s="114" t="s">
        <v>139</v>
      </c>
      <c r="D37" s="17"/>
      <c r="E37" s="17"/>
      <c r="F37" s="17"/>
      <c r="G37" s="24">
        <v>1751.46</v>
      </c>
      <c r="H37" s="24">
        <v>-2749</v>
      </c>
      <c r="I37" s="17"/>
      <c r="J37" s="8"/>
      <c r="K37" s="115"/>
    </row>
    <row r="38" spans="2:11" ht="12.75">
      <c r="B38" s="19"/>
      <c r="C38" s="114" t="s">
        <v>126</v>
      </c>
      <c r="D38" s="17"/>
      <c r="E38" s="17"/>
      <c r="F38" s="17"/>
      <c r="G38" s="216">
        <v>1556.237</v>
      </c>
      <c r="H38" s="26">
        <v>0</v>
      </c>
      <c r="I38" s="17"/>
      <c r="J38" s="8"/>
      <c r="K38" s="115"/>
    </row>
    <row r="39" spans="2:11" ht="12.75">
      <c r="B39" s="19"/>
      <c r="C39" s="114" t="s">
        <v>83</v>
      </c>
      <c r="D39" s="17"/>
      <c r="E39" s="17"/>
      <c r="F39" s="17"/>
      <c r="G39" s="24">
        <f>SUM(G35:G38)</f>
        <v>26401.327999999994</v>
      </c>
      <c r="H39" s="24">
        <f>SUM(H35:H38)</f>
        <v>13113</v>
      </c>
      <c r="I39" s="17"/>
      <c r="J39" s="8"/>
      <c r="K39" s="115"/>
    </row>
    <row r="40" spans="2:11" ht="12.75">
      <c r="B40" s="19"/>
      <c r="C40" s="114"/>
      <c r="D40" s="17"/>
      <c r="E40" s="17"/>
      <c r="F40" s="17"/>
      <c r="G40" s="183"/>
      <c r="H40" s="25"/>
      <c r="I40" s="17"/>
      <c r="J40" s="8"/>
      <c r="K40" s="8"/>
    </row>
    <row r="41" spans="2:11" s="17" customFormat="1" ht="12.75">
      <c r="B41" s="19"/>
      <c r="C41" s="114"/>
      <c r="G41" s="183"/>
      <c r="H41" s="18"/>
      <c r="J41" s="8"/>
      <c r="K41" s="8"/>
    </row>
    <row r="42" spans="2:13" s="17" customFormat="1" ht="12.75">
      <c r="B42" s="19"/>
      <c r="C42" s="116" t="s">
        <v>84</v>
      </c>
      <c r="G42" s="183"/>
      <c r="H42" s="18"/>
      <c r="J42" s="8"/>
      <c r="K42" s="8"/>
      <c r="L42" s="45"/>
      <c r="M42" s="45"/>
    </row>
    <row r="43" spans="2:13" s="17" customFormat="1" ht="12.75">
      <c r="B43" s="19"/>
      <c r="C43" s="116"/>
      <c r="D43" s="17" t="s">
        <v>124</v>
      </c>
      <c r="G43" s="24">
        <v>-5998.2</v>
      </c>
      <c r="H43" s="25">
        <v>0</v>
      </c>
      <c r="J43" s="8"/>
      <c r="K43" s="8"/>
      <c r="L43" s="45"/>
      <c r="M43" s="45"/>
    </row>
    <row r="44" spans="2:13" s="17" customFormat="1" ht="15.75">
      <c r="B44" s="19"/>
      <c r="C44" s="114"/>
      <c r="D44" s="17" t="s">
        <v>85</v>
      </c>
      <c r="G44" s="216">
        <v>-35562</v>
      </c>
      <c r="H44" s="25">
        <v>3700</v>
      </c>
      <c r="J44" s="8"/>
      <c r="K44" s="117"/>
      <c r="L44" s="118"/>
      <c r="M44" s="11"/>
    </row>
    <row r="45" spans="2:13" s="17" customFormat="1" ht="12.75" customHeight="1">
      <c r="B45" s="19"/>
      <c r="C45" s="114" t="s">
        <v>86</v>
      </c>
      <c r="G45" s="222">
        <f>SUM(G43:G44)</f>
        <v>-41560.2</v>
      </c>
      <c r="H45" s="223">
        <f>SUM(H43:H44)</f>
        <v>3700</v>
      </c>
      <c r="J45" s="8"/>
      <c r="K45" s="117"/>
      <c r="L45" s="99"/>
      <c r="M45" s="99"/>
    </row>
    <row r="46" spans="2:18" s="17" customFormat="1" ht="12.75">
      <c r="B46" s="19"/>
      <c r="C46" s="114"/>
      <c r="G46" s="183"/>
      <c r="H46" s="18"/>
      <c r="J46" s="8"/>
      <c r="K46" s="8"/>
      <c r="L46" s="243"/>
      <c r="M46" s="244"/>
      <c r="N46" s="244"/>
      <c r="O46" s="244"/>
      <c r="P46" s="244"/>
      <c r="Q46" s="244"/>
      <c r="R46" s="244"/>
    </row>
    <row r="47" spans="2:18" ht="12.75" customHeight="1">
      <c r="B47" s="19"/>
      <c r="C47" s="114"/>
      <c r="D47" s="17"/>
      <c r="E47" s="17"/>
      <c r="F47" s="17"/>
      <c r="G47" s="183"/>
      <c r="H47" s="18"/>
      <c r="I47" s="17"/>
      <c r="J47" s="8"/>
      <c r="K47" s="8"/>
      <c r="L47" s="43"/>
      <c r="M47" s="43"/>
      <c r="N47" s="43"/>
      <c r="O47" s="43"/>
      <c r="P47" s="43"/>
      <c r="Q47" s="43"/>
      <c r="R47" s="43"/>
    </row>
    <row r="48" spans="2:18" ht="16.5" customHeight="1">
      <c r="B48" s="19"/>
      <c r="C48" s="112" t="s">
        <v>87</v>
      </c>
      <c r="D48" s="17"/>
      <c r="E48" s="17"/>
      <c r="F48" s="17"/>
      <c r="G48" s="183"/>
      <c r="H48" s="18"/>
      <c r="I48" s="17"/>
      <c r="J48" s="8"/>
      <c r="K48" s="8"/>
      <c r="L48" s="239"/>
      <c r="M48" s="239"/>
      <c r="N48" s="239"/>
      <c r="O48" s="239"/>
      <c r="P48" s="239"/>
      <c r="Q48" s="239"/>
      <c r="R48" s="239"/>
    </row>
    <row r="49" spans="2:18" ht="14.25" customHeight="1">
      <c r="B49" s="19"/>
      <c r="C49" s="112"/>
      <c r="D49" s="17" t="s">
        <v>125</v>
      </c>
      <c r="E49" s="17"/>
      <c r="F49" s="17"/>
      <c r="G49" s="24">
        <v>2070.26</v>
      </c>
      <c r="H49" s="25">
        <v>8</v>
      </c>
      <c r="I49" s="17"/>
      <c r="J49" s="8"/>
      <c r="K49" s="8"/>
      <c r="L49" s="119"/>
      <c r="M49" s="119"/>
      <c r="N49" s="119"/>
      <c r="O49" s="119"/>
      <c r="P49" s="119"/>
      <c r="Q49" s="119"/>
      <c r="R49" s="119"/>
    </row>
    <row r="50" spans="2:18" ht="14.25" customHeight="1">
      <c r="B50" s="19"/>
      <c r="C50" s="112"/>
      <c r="D50" s="17" t="s">
        <v>138</v>
      </c>
      <c r="E50" s="17"/>
      <c r="F50" s="17"/>
      <c r="G50" s="24">
        <v>-6235.603</v>
      </c>
      <c r="H50" s="25">
        <v>-6033</v>
      </c>
      <c r="I50" s="17"/>
      <c r="J50" s="8"/>
      <c r="K50" s="8"/>
      <c r="L50" s="119"/>
      <c r="M50" s="119"/>
      <c r="N50" s="119"/>
      <c r="O50" s="119"/>
      <c r="P50" s="119"/>
      <c r="Q50" s="119"/>
      <c r="R50" s="119"/>
    </row>
    <row r="51" spans="2:18" ht="14.25" customHeight="1">
      <c r="B51" s="19"/>
      <c r="C51" s="112"/>
      <c r="D51" s="17" t="s">
        <v>140</v>
      </c>
      <c r="E51" s="17"/>
      <c r="F51" s="17"/>
      <c r="G51" s="24">
        <v>-2000</v>
      </c>
      <c r="H51" s="25">
        <v>-2000</v>
      </c>
      <c r="I51" s="17"/>
      <c r="J51" s="8"/>
      <c r="K51" s="8"/>
      <c r="L51" s="119"/>
      <c r="M51" s="119"/>
      <c r="N51" s="119"/>
      <c r="O51" s="119"/>
      <c r="P51" s="119"/>
      <c r="Q51" s="119"/>
      <c r="R51" s="119"/>
    </row>
    <row r="52" spans="2:18" ht="12.75">
      <c r="B52" s="19"/>
      <c r="C52" s="114"/>
      <c r="D52" s="17" t="s">
        <v>141</v>
      </c>
      <c r="E52" s="17"/>
      <c r="F52" s="17"/>
      <c r="G52" s="216">
        <v>0</v>
      </c>
      <c r="H52" s="25">
        <v>5</v>
      </c>
      <c r="I52" s="17"/>
      <c r="J52" s="8"/>
      <c r="K52" s="115"/>
      <c r="L52" s="119"/>
      <c r="M52" s="119"/>
      <c r="N52" s="119"/>
      <c r="O52" s="119"/>
      <c r="P52" s="119"/>
      <c r="Q52" s="119"/>
      <c r="R52" s="119"/>
    </row>
    <row r="53" spans="2:11" s="17" customFormat="1" ht="12.75">
      <c r="B53" s="19"/>
      <c r="C53" s="114" t="s">
        <v>88</v>
      </c>
      <c r="G53" s="222">
        <f>SUM(G49:G52)</f>
        <v>-6165.343</v>
      </c>
      <c r="H53" s="223">
        <f>SUM(H49:H52)</f>
        <v>-8020</v>
      </c>
      <c r="J53" s="8"/>
      <c r="K53" s="115"/>
    </row>
    <row r="54" spans="2:18" s="17" customFormat="1" ht="12.75">
      <c r="B54" s="19"/>
      <c r="C54" s="114"/>
      <c r="G54" s="183"/>
      <c r="H54" s="18"/>
      <c r="J54" s="8"/>
      <c r="K54" s="115"/>
      <c r="L54" s="101"/>
      <c r="M54" s="107"/>
      <c r="N54" s="107"/>
      <c r="O54" s="107"/>
      <c r="P54" s="107"/>
      <c r="Q54" s="107"/>
      <c r="R54" s="107"/>
    </row>
    <row r="55" spans="2:11" s="17" customFormat="1" ht="12.75">
      <c r="B55" s="19"/>
      <c r="C55" s="114"/>
      <c r="G55" s="183"/>
      <c r="H55" s="18"/>
      <c r="J55" s="108"/>
      <c r="K55" s="115"/>
    </row>
    <row r="56" spans="2:11" ht="12.75">
      <c r="B56" s="19"/>
      <c r="C56" s="112" t="s">
        <v>89</v>
      </c>
      <c r="D56" s="17"/>
      <c r="E56" s="17"/>
      <c r="F56" s="17"/>
      <c r="G56" s="183"/>
      <c r="H56" s="211"/>
      <c r="I56" s="17"/>
      <c r="J56" s="8"/>
      <c r="K56" s="115"/>
    </row>
    <row r="57" spans="2:11" ht="12.75">
      <c r="B57" s="19"/>
      <c r="C57" s="114"/>
      <c r="D57" s="121" t="s">
        <v>90</v>
      </c>
      <c r="E57" s="17"/>
      <c r="F57" s="17"/>
      <c r="G57" s="217">
        <f>G39+G45+G53</f>
        <v>-21324.215000000004</v>
      </c>
      <c r="H57" s="32">
        <f>H39+H45+H53</f>
        <v>8793</v>
      </c>
      <c r="I57" s="17"/>
      <c r="J57" s="8"/>
      <c r="K57" s="115"/>
    </row>
    <row r="58" spans="2:11" ht="12.75">
      <c r="B58" s="19"/>
      <c r="C58" s="112" t="s">
        <v>91</v>
      </c>
      <c r="D58" s="17"/>
      <c r="E58" s="17"/>
      <c r="F58" s="17"/>
      <c r="G58" s="216">
        <v>50212</v>
      </c>
      <c r="H58" s="25">
        <v>39833</v>
      </c>
      <c r="I58" s="17"/>
      <c r="J58" s="8"/>
      <c r="K58" s="115"/>
    </row>
    <row r="59" spans="2:11" ht="13.5" thickBot="1">
      <c r="B59" s="19"/>
      <c r="C59" s="112" t="s">
        <v>92</v>
      </c>
      <c r="D59" s="17"/>
      <c r="E59" s="17"/>
      <c r="F59" s="17"/>
      <c r="G59" s="134">
        <f>SUM(G57:G58)</f>
        <v>28887.784999999996</v>
      </c>
      <c r="H59" s="34">
        <f>SUM(H57:H58)</f>
        <v>48626</v>
      </c>
      <c r="I59" s="17"/>
      <c r="J59" s="8"/>
      <c r="K59" s="115"/>
    </row>
    <row r="60" spans="2:11" ht="13.5" thickTop="1">
      <c r="B60" s="19"/>
      <c r="C60" s="122"/>
      <c r="D60" s="123"/>
      <c r="E60" s="123" t="s">
        <v>44</v>
      </c>
      <c r="F60" s="123"/>
      <c r="G60" s="215"/>
      <c r="H60" s="120"/>
      <c r="I60" s="17"/>
      <c r="J60" s="8"/>
      <c r="K60" s="115"/>
    </row>
    <row r="61" spans="2:11" s="17" customFormat="1" ht="13.5" thickBot="1">
      <c r="B61" s="37"/>
      <c r="C61" s="38"/>
      <c r="D61" s="38"/>
      <c r="E61" s="38"/>
      <c r="F61" s="38"/>
      <c r="G61" s="124"/>
      <c r="H61" s="124"/>
      <c r="I61" s="38"/>
      <c r="J61" s="39"/>
      <c r="K61" s="39"/>
    </row>
    <row r="62" ht="12.75">
      <c r="M62" s="22"/>
    </row>
    <row r="63" ht="12.75">
      <c r="G63" s="22"/>
    </row>
    <row r="64" ht="12.75">
      <c r="K64" s="23"/>
    </row>
    <row r="65" spans="8:11" ht="12.75">
      <c r="H65" s="33"/>
      <c r="K65" s="23"/>
    </row>
    <row r="67" ht="12.75">
      <c r="K67" s="23"/>
    </row>
  </sheetData>
  <mergeCells count="8">
    <mergeCell ref="C6:H6"/>
    <mergeCell ref="C7:H7"/>
    <mergeCell ref="N10:T10"/>
    <mergeCell ref="L46:R46"/>
    <mergeCell ref="L48:R48"/>
    <mergeCell ref="C9:H9"/>
    <mergeCell ref="C10:H10"/>
    <mergeCell ref="C11:H11"/>
  </mergeCells>
  <printOptions horizontalCentered="1"/>
  <pageMargins left="0.55" right="0.45" top="0.6" bottom="0.77" header="0.5" footer="0.5"/>
  <pageSetup horizontalDpi="600" verticalDpi="600" orientation="portrait" scale="90" r:id="rId3"/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cp:lastPrinted>2004-08-17T03:10:04Z</cp:lastPrinted>
  <dcterms:created xsi:type="dcterms:W3CDTF">2003-02-26T06:48:23Z</dcterms:created>
  <dcterms:modified xsi:type="dcterms:W3CDTF">2004-08-06T08:55:11Z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